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" windowWidth="11280" windowHeight="520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H101" i="1"/>
  <c r="AG101"/>
  <c r="AE103"/>
  <c r="AB103"/>
  <c r="AE100"/>
  <c r="AB100"/>
  <c r="J104"/>
  <c r="G104"/>
  <c r="J98"/>
  <c r="G98"/>
  <c r="J91"/>
  <c r="G91"/>
  <c r="AF86"/>
  <c r="AE86"/>
  <c r="AD86"/>
  <c r="AC86"/>
  <c r="AB86"/>
  <c r="AA86"/>
  <c r="E135"/>
  <c r="AF109"/>
  <c r="AE109"/>
  <c r="AD109"/>
  <c r="AC109"/>
  <c r="AB109"/>
  <c r="AA109"/>
  <c r="X52"/>
  <c r="W52"/>
  <c r="V52"/>
  <c r="U52"/>
  <c r="T52"/>
  <c r="S52"/>
  <c r="AI93"/>
  <c r="AI91"/>
  <c r="V114"/>
  <c r="V105"/>
  <c r="V96"/>
  <c r="T108"/>
  <c r="N108"/>
  <c r="T89"/>
  <c r="N89"/>
  <c r="T99"/>
  <c r="N99"/>
  <c r="Q165"/>
  <c r="Q164"/>
  <c r="P150"/>
  <c r="P149"/>
  <c r="K28"/>
  <c r="J28"/>
  <c r="K27"/>
  <c r="J27"/>
  <c r="F135"/>
  <c r="B135"/>
  <c r="A135"/>
  <c r="AI95" l="1"/>
  <c r="AA52"/>
  <c r="AA51"/>
  <c r="E47"/>
  <c r="E48" s="1"/>
  <c r="D135"/>
  <c r="E157" s="1"/>
  <c r="E158" s="1"/>
  <c r="P154" s="1"/>
  <c r="E40"/>
  <c r="E41" s="1"/>
  <c r="C135"/>
  <c r="B145" s="1"/>
  <c r="E151"/>
  <c r="B151"/>
  <c r="B152" s="1"/>
  <c r="H106"/>
  <c r="H107" s="1"/>
  <c r="S110" s="1"/>
  <c r="E106"/>
  <c r="E107" s="1"/>
  <c r="P110" s="1"/>
  <c r="B106"/>
  <c r="B107" s="1"/>
  <c r="M110" s="1"/>
  <c r="H100"/>
  <c r="E100"/>
  <c r="B100"/>
  <c r="H94"/>
  <c r="E94"/>
  <c r="B94"/>
  <c r="G62"/>
  <c r="N148" s="1"/>
  <c r="F62"/>
  <c r="G59"/>
  <c r="N145" s="1"/>
  <c r="F59"/>
  <c r="G56"/>
  <c r="N142" s="1"/>
  <c r="F56"/>
  <c r="H51"/>
  <c r="G51"/>
  <c r="H47"/>
  <c r="H48" s="1"/>
  <c r="B47"/>
  <c r="B48" s="1"/>
  <c r="H40"/>
  <c r="H41" s="1"/>
  <c r="B40"/>
  <c r="B41" s="1"/>
  <c r="H34"/>
  <c r="H35" s="1"/>
  <c r="E34"/>
  <c r="E35" s="1"/>
  <c r="B34"/>
  <c r="B35" s="1"/>
  <c r="K26"/>
  <c r="J26"/>
  <c r="M142" l="1"/>
  <c r="U58"/>
  <c r="S58"/>
  <c r="P109"/>
  <c r="S109"/>
  <c r="U60"/>
  <c r="S60"/>
  <c r="U56"/>
  <c r="S56"/>
  <c r="B157"/>
  <c r="B158" s="1"/>
  <c r="M154" s="1"/>
  <c r="R149" s="1"/>
  <c r="E145"/>
  <c r="E146" s="1"/>
  <c r="B146"/>
  <c r="G142"/>
  <c r="G155"/>
  <c r="E95"/>
  <c r="P92" s="1"/>
  <c r="B95"/>
  <c r="M92" s="1"/>
  <c r="E152"/>
  <c r="P155" s="1"/>
  <c r="P157" s="1"/>
  <c r="E101"/>
  <c r="P101" s="1"/>
  <c r="B101"/>
  <c r="M101" s="1"/>
  <c r="H101"/>
  <c r="S101" s="1"/>
  <c r="S100" s="1"/>
  <c r="H95"/>
  <c r="S92" s="1"/>
  <c r="G32"/>
  <c r="G38"/>
  <c r="B74"/>
  <c r="B75" s="1"/>
  <c r="M155"/>
  <c r="G149"/>
  <c r="J32"/>
  <c r="B80"/>
  <c r="B81" s="1"/>
  <c r="M79"/>
  <c r="M80" s="1"/>
  <c r="G45"/>
  <c r="H157"/>
  <c r="J155" s="1"/>
  <c r="B68"/>
  <c r="B69" s="1"/>
  <c r="M72"/>
  <c r="M73" s="1"/>
  <c r="M86"/>
  <c r="M87" s="1"/>
  <c r="H68"/>
  <c r="H69" s="1"/>
  <c r="N56"/>
  <c r="E68"/>
  <c r="E69" s="1"/>
  <c r="M145"/>
  <c r="H151"/>
  <c r="H152" s="1"/>
  <c r="M148"/>
  <c r="H145"/>
  <c r="H146" s="1"/>
  <c r="N60"/>
  <c r="E74"/>
  <c r="E75" s="1"/>
  <c r="J38"/>
  <c r="J45"/>
  <c r="P72"/>
  <c r="P73" s="1"/>
  <c r="S72"/>
  <c r="S73" s="1"/>
  <c r="P79"/>
  <c r="P80" s="1"/>
  <c r="P86"/>
  <c r="P87" s="1"/>
  <c r="E80"/>
  <c r="E81" s="1"/>
  <c r="N58"/>
  <c r="H74"/>
  <c r="H75" s="1"/>
  <c r="H80"/>
  <c r="H81" s="1"/>
  <c r="S79"/>
  <c r="S80" s="1"/>
  <c r="S86"/>
  <c r="S87" s="1"/>
  <c r="P20"/>
  <c r="P19"/>
  <c r="P14"/>
  <c r="Q14" s="1"/>
  <c r="P13"/>
  <c r="Q13" s="1"/>
  <c r="O8"/>
  <c r="O7"/>
  <c r="N7"/>
  <c r="S7" s="1"/>
  <c r="O19"/>
  <c r="S19" s="1"/>
  <c r="O13"/>
  <c r="S13" s="1"/>
  <c r="H22"/>
  <c r="E22"/>
  <c r="E23" s="1"/>
  <c r="B22"/>
  <c r="B23" s="1"/>
  <c r="H16"/>
  <c r="H17" s="1"/>
  <c r="E16"/>
  <c r="E17" s="1"/>
  <c r="B16"/>
  <c r="B17" s="1"/>
  <c r="H10"/>
  <c r="H11" s="1"/>
  <c r="E10"/>
  <c r="E11" s="1"/>
  <c r="B10"/>
  <c r="B11" s="1"/>
  <c r="G26"/>
  <c r="M4"/>
  <c r="M3"/>
  <c r="M2"/>
  <c r="S90" l="1"/>
  <c r="R69"/>
  <c r="P90"/>
  <c r="J14"/>
  <c r="P100"/>
  <c r="P60"/>
  <c r="O60"/>
  <c r="M157"/>
  <c r="R150"/>
  <c r="R151" s="1"/>
  <c r="O58"/>
  <c r="P58"/>
  <c r="P56"/>
  <c r="O56"/>
  <c r="I8"/>
  <c r="H23"/>
  <c r="J20"/>
  <c r="M93"/>
  <c r="H158"/>
  <c r="S154" s="1"/>
  <c r="U149" s="1"/>
  <c r="M111"/>
  <c r="M112" s="1"/>
  <c r="G65"/>
  <c r="T14"/>
  <c r="P93"/>
  <c r="J65"/>
  <c r="F130"/>
  <c r="N65"/>
  <c r="T13"/>
  <c r="S93"/>
  <c r="M27"/>
  <c r="M28"/>
  <c r="M102"/>
  <c r="M103" s="1"/>
  <c r="Q2"/>
  <c r="Q3" s="1"/>
  <c r="P165" s="1"/>
  <c r="R176" s="1"/>
  <c r="F129"/>
  <c r="D110"/>
  <c r="P34"/>
  <c r="P36" s="1"/>
  <c r="D112"/>
  <c r="N64"/>
  <c r="P40"/>
  <c r="P42" s="1"/>
  <c r="P43" s="1"/>
  <c r="S43" s="1"/>
  <c r="F131"/>
  <c r="D114"/>
  <c r="P47"/>
  <c r="P49" s="1"/>
  <c r="P50" s="1"/>
  <c r="N66"/>
  <c r="T7"/>
  <c r="S111"/>
  <c r="T20"/>
  <c r="P102"/>
  <c r="G20"/>
  <c r="U76"/>
  <c r="J72"/>
  <c r="R83"/>
  <c r="U69"/>
  <c r="G72"/>
  <c r="J142"/>
  <c r="S155"/>
  <c r="J149"/>
  <c r="D87"/>
  <c r="D84"/>
  <c r="I84"/>
  <c r="T8"/>
  <c r="P111"/>
  <c r="F8"/>
  <c r="T19"/>
  <c r="S102"/>
  <c r="U83"/>
  <c r="J78"/>
  <c r="G78"/>
  <c r="R76"/>
  <c r="P94" l="1"/>
  <c r="V90"/>
  <c r="W95" s="1"/>
  <c r="S94"/>
  <c r="U95" s="1"/>
  <c r="Y90"/>
  <c r="X95" s="1"/>
  <c r="W97" s="1"/>
  <c r="S103"/>
  <c r="U104" s="1"/>
  <c r="Y100"/>
  <c r="X104" s="1"/>
  <c r="P112"/>
  <c r="V109"/>
  <c r="W113" s="1"/>
  <c r="U150"/>
  <c r="U151" s="1"/>
  <c r="U152" s="1"/>
  <c r="U157"/>
  <c r="P103"/>
  <c r="P104" s="1"/>
  <c r="V100"/>
  <c r="W104" s="1"/>
  <c r="S112"/>
  <c r="U113" s="1"/>
  <c r="Y109"/>
  <c r="X113" s="1"/>
  <c r="M26"/>
  <c r="G14"/>
  <c r="M94"/>
  <c r="M95" s="1"/>
  <c r="P95"/>
  <c r="M104"/>
  <c r="M113"/>
  <c r="P113"/>
  <c r="K116"/>
  <c r="J116"/>
  <c r="K113"/>
  <c r="J113"/>
  <c r="K110"/>
  <c r="J110"/>
  <c r="O137"/>
  <c r="J164"/>
  <c r="L137"/>
  <c r="I164"/>
  <c r="I137"/>
  <c r="F126"/>
  <c r="P37"/>
  <c r="M53" s="1"/>
  <c r="M52"/>
  <c r="P151"/>
  <c r="R162" s="1"/>
  <c r="I130"/>
  <c r="M169" s="1"/>
  <c r="L130"/>
  <c r="L123"/>
  <c r="F123"/>
  <c r="O130"/>
  <c r="O123"/>
  <c r="I123"/>
  <c r="M168" s="1"/>
  <c r="F120"/>
  <c r="W115" l="1"/>
  <c r="U114" s="1"/>
  <c r="Q115" s="1"/>
  <c r="U97"/>
  <c r="P97" s="1"/>
  <c r="U96"/>
  <c r="S168"/>
  <c r="O124"/>
  <c r="U159"/>
  <c r="P159" s="1"/>
  <c r="N162" s="1"/>
  <c r="U153"/>
  <c r="U158" s="1"/>
  <c r="Q159" s="1"/>
  <c r="P162" s="1"/>
  <c r="P169"/>
  <c r="S165" s="1"/>
  <c r="L131"/>
  <c r="S169"/>
  <c r="U165" s="1"/>
  <c r="O131"/>
  <c r="L124"/>
  <c r="P168"/>
  <c r="AE115"/>
  <c r="AC115"/>
  <c r="AE117"/>
  <c r="AC117"/>
  <c r="AC113"/>
  <c r="AE113"/>
  <c r="W106"/>
  <c r="N127"/>
  <c r="L138"/>
  <c r="O138"/>
  <c r="Q127"/>
  <c r="Q120"/>
  <c r="N134"/>
  <c r="Q134"/>
  <c r="M171"/>
  <c r="N120"/>
  <c r="U115" l="1"/>
  <c r="P115" s="1"/>
  <c r="AG113"/>
  <c r="AE93"/>
  <c r="AC93"/>
  <c r="U105"/>
  <c r="U106"/>
  <c r="AC91"/>
  <c r="AE91"/>
  <c r="AG117"/>
  <c r="AG115"/>
  <c r="U164"/>
  <c r="U166" s="1"/>
  <c r="S164"/>
  <c r="S166" s="1"/>
  <c r="Q97"/>
  <c r="U171"/>
  <c r="Q106"/>
  <c r="P171"/>
  <c r="AG93" l="1"/>
  <c r="U167"/>
  <c r="U173" s="1"/>
  <c r="U172" s="1"/>
  <c r="AG91"/>
  <c r="AC95"/>
  <c r="AE95"/>
  <c r="P106"/>
  <c r="P173" l="1"/>
  <c r="N176" s="1"/>
  <c r="AG95"/>
  <c r="Q173"/>
  <c r="P176" s="1"/>
</calcChain>
</file>

<file path=xl/sharedStrings.xml><?xml version="1.0" encoding="utf-8"?>
<sst xmlns="http://schemas.openxmlformats.org/spreadsheetml/2006/main" count="1120" uniqueCount="297">
  <si>
    <t>РАСЧЕТ ТРЕУГОЛЬНИКА ПО КООРДИНАТАМ</t>
  </si>
  <si>
    <t>Точка А</t>
  </si>
  <si>
    <t>Точка В</t>
  </si>
  <si>
    <t>Точка С</t>
  </si>
  <si>
    <t>1) Расчет длин сторон</t>
  </si>
  <si>
    <t>Ха</t>
  </si>
  <si>
    <t>Уа</t>
  </si>
  <si>
    <t>Хв</t>
  </si>
  <si>
    <t>Ув</t>
  </si>
  <si>
    <t>Хс</t>
  </si>
  <si>
    <t>Ус</t>
  </si>
  <si>
    <t>АВ =</t>
  </si>
  <si>
    <t>√((Хв-Ха)²+(Ув-Уа)²) =</t>
  </si>
  <si>
    <t>BC =</t>
  </si>
  <si>
    <t>√((Хc-Хв)²+(Ус-Ув)²) =</t>
  </si>
  <si>
    <t>AC =</t>
  </si>
  <si>
    <t>√((Хc-Хa)²+(Ус-Уa)²) =</t>
  </si>
  <si>
    <t>S=(1/2)*|(Хв-Ха)*(Ус-Уа)-(Хс-Ха)*(Ув-Уа)| =</t>
  </si>
  <si>
    <t>неравенств, определяющих треугольник.</t>
  </si>
  <si>
    <t>АВ :</t>
  </si>
  <si>
    <t>Х-Ха</t>
  </si>
  <si>
    <t>Хв-Ха</t>
  </si>
  <si>
    <t>=</t>
  </si>
  <si>
    <t>У-Уа</t>
  </si>
  <si>
    <t>Ув-Уа</t>
  </si>
  <si>
    <t>Х</t>
  </si>
  <si>
    <t>+</t>
  </si>
  <si>
    <t>У</t>
  </si>
  <si>
    <t>ВС :</t>
  </si>
  <si>
    <t>Х-Хв</t>
  </si>
  <si>
    <t>Хс-Хв</t>
  </si>
  <si>
    <t>У-Ув</t>
  </si>
  <si>
    <t>Ус-Ув</t>
  </si>
  <si>
    <t>ВС</t>
  </si>
  <si>
    <t>АС :</t>
  </si>
  <si>
    <t>Хс-Ха</t>
  </si>
  <si>
    <t>Ус-Уа</t>
  </si>
  <si>
    <t>2) Уравнения сторон</t>
  </si>
  <si>
    <t>Угловые коэффициенты сторон</t>
  </si>
  <si>
    <t>Кав</t>
  </si>
  <si>
    <t>Квс</t>
  </si>
  <si>
    <t>Кас</t>
  </si>
  <si>
    <t>в =</t>
  </si>
  <si>
    <t>в=у2-Кав*х2</t>
  </si>
  <si>
    <t>в=у2-Квс*х2</t>
  </si>
  <si>
    <t>в=у2-Кас*х2</t>
  </si>
  <si>
    <t xml:space="preserve">3)  Составим систему линейных </t>
  </si>
  <si>
    <t>&gt;0</t>
  </si>
  <si>
    <t>&lt;0</t>
  </si>
  <si>
    <t>x</t>
  </si>
  <si>
    <t>y</t>
  </si>
  <si>
    <t>т.С</t>
  </si>
  <si>
    <t>т.В</t>
  </si>
  <si>
    <t>т.А</t>
  </si>
  <si>
    <r>
      <t xml:space="preserve">4) уравнения прямых, проходящих через вершины                        параллельно противолежащим сторонам                                         </t>
    </r>
    <r>
      <rPr>
        <sz val="10"/>
        <color rgb="FF000000"/>
        <rFont val="Arial"/>
        <family val="2"/>
        <charset val="204"/>
      </rPr>
      <t>соответственно:</t>
    </r>
  </si>
  <si>
    <t>А || BC:</t>
  </si>
  <si>
    <t>В || АC:</t>
  </si>
  <si>
    <t>С || АВ</t>
  </si>
  <si>
    <t>св</t>
  </si>
  <si>
    <t>У-Ус</t>
  </si>
  <si>
    <t>С || АВ:</t>
  </si>
  <si>
    <t>cos A=</t>
  </si>
  <si>
    <t>2*АВ*АС</t>
  </si>
  <si>
    <t>A =</t>
  </si>
  <si>
    <t>радиан</t>
  </si>
  <si>
    <t>градусов</t>
  </si>
  <si>
    <t>cos В=</t>
  </si>
  <si>
    <t>2*АВ*ВС</t>
  </si>
  <si>
    <t>B =</t>
  </si>
  <si>
    <t>cos C=</t>
  </si>
  <si>
    <t>2*АC*ВС</t>
  </si>
  <si>
    <t>C =</t>
  </si>
  <si>
    <t>Сумма углов</t>
  </si>
  <si>
    <t>6) Площадь треугольника</t>
  </si>
  <si>
    <r>
      <t>7) Координаты центроида</t>
    </r>
    <r>
      <rPr>
        <sz val="16"/>
        <color rgb="FF000000"/>
        <rFont val="Arial"/>
        <family val="2"/>
        <charset val="204"/>
      </rPr>
      <t> (точка пересечения медиан):</t>
    </r>
  </si>
  <si>
    <t>5) Внутренние углы по теореме косинусов:</t>
  </si>
  <si>
    <t>Ха+Хв+Хс</t>
  </si>
  <si>
    <t>Уа+Ув+Ус</t>
  </si>
  <si>
    <r>
      <rPr>
        <b/>
        <sz val="16"/>
        <color theme="1"/>
        <rFont val="Arial"/>
        <family val="2"/>
        <charset val="204"/>
      </rPr>
      <t>8) Основания медиа</t>
    </r>
    <r>
      <rPr>
        <sz val="16"/>
        <color theme="1"/>
        <rFont val="Arial"/>
        <family val="2"/>
        <charset val="204"/>
      </rPr>
      <t>н</t>
    </r>
    <r>
      <rPr>
        <sz val="14"/>
        <color theme="1"/>
        <rFont val="Arial"/>
        <family val="2"/>
        <charset val="204"/>
      </rPr>
      <t xml:space="preserve"> (точки пересечения медиан со сторонами).</t>
    </r>
  </si>
  <si>
    <r>
      <t>А</t>
    </r>
    <r>
      <rPr>
        <sz val="12"/>
        <color theme="1"/>
        <rFont val="Calibri"/>
        <family val="2"/>
        <charset val="204"/>
      </rPr>
      <t>₁(Ха1;Уа1)</t>
    </r>
  </si>
  <si>
    <t>Хв+Хс</t>
  </si>
  <si>
    <t>Ув+Ус</t>
  </si>
  <si>
    <r>
      <t>А</t>
    </r>
    <r>
      <rPr>
        <sz val="14"/>
        <color theme="1"/>
        <rFont val="Calibri"/>
        <family val="2"/>
        <charset val="204"/>
      </rPr>
      <t>₁</t>
    </r>
  </si>
  <si>
    <t>х</t>
  </si>
  <si>
    <t>у</t>
  </si>
  <si>
    <r>
      <t>В</t>
    </r>
    <r>
      <rPr>
        <sz val="12"/>
        <color theme="1"/>
        <rFont val="Calibri"/>
        <family val="2"/>
        <charset val="204"/>
      </rPr>
      <t>₁(Хв1;Ув1)</t>
    </r>
  </si>
  <si>
    <t>Ха+Хс</t>
  </si>
  <si>
    <t>Уа+Ус</t>
  </si>
  <si>
    <r>
      <t>В</t>
    </r>
    <r>
      <rPr>
        <sz val="14"/>
        <color theme="1"/>
        <rFont val="Calibri"/>
        <family val="2"/>
        <charset val="204"/>
      </rPr>
      <t>₁</t>
    </r>
  </si>
  <si>
    <r>
      <t>С</t>
    </r>
    <r>
      <rPr>
        <sz val="14"/>
        <color theme="1"/>
        <rFont val="Calibri"/>
        <family val="2"/>
        <charset val="204"/>
      </rPr>
      <t>₁</t>
    </r>
  </si>
  <si>
    <r>
      <t>Хс</t>
    </r>
    <r>
      <rPr>
        <sz val="12"/>
        <color theme="1"/>
        <rFont val="Calibri"/>
        <family val="2"/>
        <charset val="204"/>
      </rPr>
      <t>1;Ус1)</t>
    </r>
  </si>
  <si>
    <t>Ха+Хв</t>
  </si>
  <si>
    <t>Уа+Увс</t>
  </si>
  <si>
    <t>9) Длины медиан: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</si>
  <si>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((Ха1-Ха)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+(Уа1-Уа)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</si>
  <si>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BB₁ =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</si>
  <si>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((Хв1-Хв)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+(Ув1-Ув)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</si>
  <si>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CC₁ =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</si>
  <si>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((Хc1-Хc)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+(Уc1-Уc)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</si>
  <si>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10) Уравнения медиан</t>
  </si>
  <si>
    <r>
      <t>АА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</si>
  <si>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Ха1-Ха</t>
  </si>
  <si>
    <t>Уа1-Уа</t>
  </si>
  <si>
    <r>
      <t>ВВ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</si>
  <si>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r>
      <t>СС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</si>
  <si>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Хв1-Хв</t>
  </si>
  <si>
    <t>Ув1-Ув</t>
  </si>
  <si>
    <t>Х-Хс</t>
  </si>
  <si>
    <t>Хс1-Хс</t>
  </si>
  <si>
    <t>Ус1-Ус</t>
  </si>
  <si>
    <t>у =</t>
  </si>
  <si>
    <t>к*</t>
  </si>
  <si>
    <t>-</t>
  </si>
  <si>
    <t>в</t>
  </si>
  <si>
    <r>
      <t>11)</t>
    </r>
    <r>
      <rPr>
        <sz val="16"/>
        <color rgb="FF000000"/>
        <rFont val="Arial"/>
        <family val="2"/>
        <charset val="204"/>
      </rPr>
      <t> Д</t>
    </r>
    <r>
      <rPr>
        <b/>
        <sz val="16"/>
        <color rgb="FF000000"/>
        <rFont val="Arial"/>
        <family val="2"/>
        <charset val="204"/>
      </rPr>
      <t>лины средних линий</t>
    </r>
    <r>
      <rPr>
        <sz val="16"/>
        <color rgb="FF000000"/>
        <rFont val="Arial"/>
        <family val="2"/>
        <charset val="204"/>
      </rPr>
      <t>:</t>
    </r>
  </si>
  <si>
    <t>АВ/2 =</t>
  </si>
  <si>
    <t>ВС/2 =</t>
  </si>
  <si>
    <t>АС/2 =</t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</si>
  <si>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</si>
  <si>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Х-Хв1</t>
  </si>
  <si>
    <t>Хв1-Ха1</t>
  </si>
  <si>
    <t>У-Уа1</t>
  </si>
  <si>
    <t>Ув1-Уа1</t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</si>
  <si>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</si>
  <si>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Хс1-Хв1</t>
  </si>
  <si>
    <t>У-Ув1</t>
  </si>
  <si>
    <t>Ус1-Ув1</t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</si>
  <si>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</si>
  <si>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Х-Ха1</t>
  </si>
  <si>
    <t>Хс1-Ха1</t>
  </si>
  <si>
    <t>Ус1-Уа1</t>
  </si>
  <si>
    <r>
      <t>13)</t>
    </r>
    <r>
      <rPr>
        <sz val="16"/>
        <color rgb="FF000000"/>
        <rFont val="Arial"/>
        <family val="2"/>
        <charset val="204"/>
      </rPr>
      <t> Д</t>
    </r>
    <r>
      <rPr>
        <b/>
        <sz val="16"/>
        <color rgb="FF000000"/>
        <rFont val="Arial"/>
        <family val="2"/>
        <charset val="204"/>
      </rPr>
      <t>лины высот</t>
    </r>
  </si>
  <si>
    <r>
      <t>АА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</si>
  <si>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2S</t>
  </si>
  <si>
    <t>BC</t>
  </si>
  <si>
    <r>
      <t>BB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</si>
  <si>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AC</t>
  </si>
  <si>
    <r>
      <t>CC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</si>
  <si>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BA</t>
  </si>
  <si>
    <t>14) Уравнения высот</t>
  </si>
  <si>
    <r>
      <t>АА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</si>
  <si>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Хв-Хс</t>
  </si>
  <si>
    <r>
      <t>ВВ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</si>
  <si>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Ха-Хс</t>
  </si>
  <si>
    <r>
      <t>СС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</si>
  <si>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Ха-Хв</t>
  </si>
  <si>
    <t>15)Точки основания высот</t>
  </si>
  <si>
    <r>
      <t>А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</si>
  <si>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АА2 и сторона ВС</t>
  </si>
  <si>
    <t>АА2</t>
  </si>
  <si>
    <t>Сумма</t>
  </si>
  <si>
    <r>
      <t>В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</si>
  <si>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ВВ2 и сторона АС</t>
  </si>
  <si>
    <t>ВВ2</t>
  </si>
  <si>
    <t>АС</t>
  </si>
  <si>
    <r>
      <t>С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</si>
  <si>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СС2 и сторона АВ</t>
  </si>
  <si>
    <t>СС2</t>
  </si>
  <si>
    <t>АВ</t>
  </si>
  <si>
    <t>16) Точки пересечения биссектрис со сторонами.</t>
  </si>
  <si>
    <r>
      <t>λ</t>
    </r>
    <r>
      <rPr>
        <sz val="14"/>
        <color theme="1"/>
        <rFont val="Calibri"/>
        <family val="2"/>
        <charset val="204"/>
      </rPr>
      <t>А =</t>
    </r>
  </si>
  <si>
    <r>
      <t>λ</t>
    </r>
    <r>
      <rPr>
        <sz val="14"/>
        <color theme="1"/>
        <rFont val="Calibri"/>
        <family val="2"/>
        <charset val="204"/>
      </rPr>
      <t>В =</t>
    </r>
  </si>
  <si>
    <r>
      <t>λ</t>
    </r>
    <r>
      <rPr>
        <sz val="14"/>
        <color theme="1"/>
        <rFont val="Calibri"/>
        <family val="2"/>
        <charset val="204"/>
      </rPr>
      <t>С =</t>
    </r>
  </si>
  <si>
    <r>
      <t>А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</si>
  <si>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В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</si>
  <si>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1+</t>
    </r>
    <r>
      <rPr>
        <sz val="14"/>
        <color theme="1"/>
        <rFont val="Calibri"/>
        <family val="2"/>
        <charset val="204"/>
      </rPr>
      <t>λВ</t>
    </r>
  </si>
  <si>
    <r>
      <t>1+</t>
    </r>
    <r>
      <rPr>
        <sz val="14"/>
        <color theme="1"/>
        <rFont val="Calibri"/>
        <family val="2"/>
        <charset val="204"/>
      </rPr>
      <t>λА</t>
    </r>
  </si>
  <si>
    <r>
      <t>С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</si>
  <si>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Ха+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С*Хв</t>
    </r>
  </si>
  <si>
    <r>
      <t>1+</t>
    </r>
    <r>
      <rPr>
        <sz val="14"/>
        <color theme="1"/>
        <rFont val="Calibri"/>
        <family val="2"/>
        <charset val="204"/>
      </rPr>
      <t>λС</t>
    </r>
  </si>
  <si>
    <r>
      <t>Ха+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В*Хс</t>
    </r>
  </si>
  <si>
    <r>
      <t>Хв+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А*Хс</t>
    </r>
  </si>
  <si>
    <r>
      <t>Ув+λ</t>
    </r>
    <r>
      <rPr>
        <u/>
        <sz val="12"/>
        <color theme="1"/>
        <rFont val="Arial"/>
        <family val="2"/>
        <charset val="204"/>
      </rPr>
      <t>А</t>
    </r>
    <r>
      <rPr>
        <u/>
        <sz val="14"/>
        <color theme="1"/>
        <rFont val="Arial"/>
        <family val="2"/>
        <charset val="204"/>
      </rPr>
      <t>*Ус</t>
    </r>
  </si>
  <si>
    <r>
      <t>Уа+λ</t>
    </r>
    <r>
      <rPr>
        <u/>
        <sz val="12"/>
        <color theme="1"/>
        <rFont val="Arial"/>
        <family val="2"/>
        <charset val="204"/>
      </rPr>
      <t>В</t>
    </r>
    <r>
      <rPr>
        <u/>
        <sz val="14"/>
        <color theme="1"/>
        <rFont val="Arial"/>
        <family val="2"/>
        <charset val="204"/>
      </rPr>
      <t>*Ус</t>
    </r>
  </si>
  <si>
    <r>
      <t>Уа+λ</t>
    </r>
    <r>
      <rPr>
        <u/>
        <sz val="12"/>
        <color theme="1"/>
        <rFont val="Arial"/>
        <family val="2"/>
        <charset val="204"/>
      </rPr>
      <t>С</t>
    </r>
    <r>
      <rPr>
        <u/>
        <sz val="14"/>
        <color theme="1"/>
        <rFont val="Arial"/>
        <family val="2"/>
        <charset val="204"/>
      </rPr>
      <t>*Ув</t>
    </r>
  </si>
  <si>
    <t>17) Длины биссектрис:</t>
  </si>
  <si>
    <r>
      <t>АА</t>
    </r>
    <r>
      <rPr>
        <sz val="14"/>
        <color theme="1"/>
        <rFont val="Calibri"/>
        <family val="2"/>
        <charset val="204"/>
      </rPr>
      <t>₃ =</t>
    </r>
  </si>
  <si>
    <t>АВ+АС</t>
  </si>
  <si>
    <r>
      <t>ВВ</t>
    </r>
    <r>
      <rPr>
        <sz val="14"/>
        <color theme="1"/>
        <rFont val="Calibri"/>
        <family val="2"/>
        <charset val="204"/>
      </rPr>
      <t>₃ =</t>
    </r>
  </si>
  <si>
    <t>АВ+ВС</t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</si>
  <si>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(АВ*ВС*((АВ+ВС)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-АС</t>
    </r>
    <r>
      <rPr>
        <u/>
        <sz val="12.6"/>
        <color theme="1"/>
        <rFont val="Calibri"/>
        <family val="2"/>
        <charset val="204"/>
      </rPr>
      <t>²))</t>
    </r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</si>
  <si>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(АВ*АС*((АВ+АС)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-ВС</t>
    </r>
    <r>
      <rPr>
        <u/>
        <sz val="12.6"/>
        <color theme="1"/>
        <rFont val="Calibri"/>
        <family val="2"/>
        <charset val="204"/>
      </rPr>
      <t>²))</t>
    </r>
  </si>
  <si>
    <r>
      <t>CC</t>
    </r>
    <r>
      <rPr>
        <sz val="14"/>
        <color theme="1"/>
        <rFont val="Calibri"/>
        <family val="2"/>
        <charset val="204"/>
      </rPr>
      <t>₃ =</t>
    </r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</si>
  <si>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(АС*ВС*((АС+ВС)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-АВ</t>
    </r>
    <r>
      <rPr>
        <u/>
        <sz val="12.6"/>
        <color theme="1"/>
        <rFont val="Calibri"/>
        <family val="2"/>
        <charset val="204"/>
      </rPr>
      <t>²)</t>
    </r>
  </si>
  <si>
    <t>АС+ВС</t>
  </si>
  <si>
    <t>12) Уравнения средних линий</t>
  </si>
  <si>
    <r>
      <t>АВ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+АС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-ВС</t>
    </r>
    <r>
      <rPr>
        <u/>
        <sz val="16.95"/>
        <color theme="1"/>
        <rFont val="Calibri"/>
        <family val="2"/>
        <charset val="204"/>
      </rPr>
      <t>²</t>
    </r>
  </si>
  <si>
    <r>
      <t>АВ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+ВС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-АС</t>
    </r>
    <r>
      <rPr>
        <u/>
        <sz val="16.95"/>
        <color theme="1"/>
        <rFont val="Calibri"/>
        <family val="2"/>
        <charset val="204"/>
      </rPr>
      <t>²</t>
    </r>
  </si>
  <si>
    <t>18) Уравнения биссектрис</t>
  </si>
  <si>
    <r>
      <t>АА</t>
    </r>
    <r>
      <rPr>
        <sz val="14"/>
        <color theme="1"/>
        <rFont val="Calibri"/>
        <family val="2"/>
        <charset val="204"/>
      </rPr>
      <t>₃</t>
    </r>
    <r>
      <rPr>
        <sz val="11.2"/>
        <color theme="1"/>
        <rFont val="Arial"/>
        <family val="2"/>
        <charset val="204"/>
      </rPr>
      <t>:  (</t>
    </r>
  </si>
  <si>
    <t>Хв*Уа</t>
  </si>
  <si>
    <t>Ха*Ув</t>
  </si>
  <si>
    <t>Хс*Уа</t>
  </si>
  <si>
    <t>Ха*Ус</t>
  </si>
  <si>
    <t>) * Х +  (</t>
  </si>
  <si>
    <r>
      <t>АА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 xml:space="preserve"> :</t>
    </r>
  </si>
  <si>
    <t>)  =</t>
  </si>
  <si>
    <t xml:space="preserve">ВВ₃: </t>
  </si>
  <si>
    <t>Уа-Ув</t>
  </si>
  <si>
    <t>Хс*Ув</t>
  </si>
  <si>
    <t>Хв*Ус</t>
  </si>
  <si>
    <t>) * У  + (</t>
  </si>
  <si>
    <r>
      <t>ВВ</t>
    </r>
    <r>
      <rPr>
        <sz val="14"/>
        <color theme="1"/>
        <rFont val="Calibri"/>
        <family val="2"/>
        <charset val="204"/>
      </rPr>
      <t>₃</t>
    </r>
    <r>
      <rPr>
        <sz val="11.2"/>
        <color theme="1"/>
        <rFont val="Arial"/>
        <family val="2"/>
        <charset val="204"/>
      </rPr>
      <t>:  (</t>
    </r>
  </si>
  <si>
    <r>
      <t xml:space="preserve">СС₃: </t>
    </r>
    <r>
      <rPr>
        <sz val="11.2"/>
        <color theme="1"/>
        <rFont val="Arial"/>
        <family val="2"/>
        <charset val="204"/>
      </rPr>
      <t xml:space="preserve"> (</t>
    </r>
  </si>
  <si>
    <t xml:space="preserve">СС₃: </t>
  </si>
  <si>
    <t>Уа-Ус</t>
  </si>
  <si>
    <t>Ув-Ус</t>
  </si>
  <si>
    <t>Хса*Уа</t>
  </si>
  <si>
    <t>) * У + (</t>
  </si>
  <si>
    <r>
      <t>19)</t>
    </r>
    <r>
      <rPr>
        <sz val="16"/>
        <color rgb="FF000000"/>
        <rFont val="Arial"/>
        <family val="2"/>
        <charset val="204"/>
      </rPr>
      <t> </t>
    </r>
    <r>
      <rPr>
        <b/>
        <sz val="16"/>
        <color rgb="FF000000"/>
        <rFont val="Arial"/>
        <family val="2"/>
        <charset val="204"/>
      </rPr>
      <t>Уравнения серединных перпендикуляров</t>
    </r>
  </si>
  <si>
    <r>
      <t>С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</si>
  <si>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Х-Хс1</t>
  </si>
  <si>
    <t>У-Ус1</t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</si>
  <si>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</si>
  <si>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</si>
  <si>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А₁</t>
  </si>
  <si>
    <t>В₁</t>
  </si>
  <si>
    <t>С₁</t>
  </si>
  <si>
    <t>20) Параметры описанной окружности</t>
  </si>
  <si>
    <t>R =</t>
  </si>
  <si>
    <t>AB*AC*BC</t>
  </si>
  <si>
    <t>4*S</t>
  </si>
  <si>
    <t xml:space="preserve"> Основания медиан </t>
  </si>
  <si>
    <r>
      <rPr>
        <sz val="14"/>
        <color theme="1"/>
        <rFont val="Calibri"/>
        <family val="2"/>
        <charset val="204"/>
      </rPr>
      <t>О₂</t>
    </r>
    <r>
      <rPr>
        <sz val="12.6"/>
        <color theme="1"/>
        <rFont val="Arial"/>
        <family val="2"/>
        <charset val="204"/>
      </rPr>
      <t>:</t>
    </r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</si>
  <si>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</si>
  <si>
    <t>21) Параметры вписанной окружности</t>
  </si>
  <si>
    <t>r =</t>
  </si>
  <si>
    <t>S</t>
  </si>
  <si>
    <t>p</t>
  </si>
  <si>
    <r>
      <rPr>
        <sz val="14"/>
        <color theme="1"/>
        <rFont val="Calibri"/>
        <family val="2"/>
        <charset val="204"/>
      </rPr>
      <t>О₁</t>
    </r>
    <r>
      <rPr>
        <sz val="12.6"/>
        <color theme="1"/>
        <rFont val="Arial"/>
        <family val="2"/>
        <charset val="204"/>
      </rPr>
      <t>:</t>
    </r>
  </si>
  <si>
    <r>
      <t>Высоты 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и 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</si>
  <si>
    <r>
      <t>Биссектрисы АА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 xml:space="preserve"> и ВВ</t>
    </r>
    <r>
      <rPr>
        <sz val="14"/>
        <color theme="1"/>
        <rFont val="Calibri"/>
        <family val="2"/>
        <charset val="204"/>
      </rPr>
      <t>₃</t>
    </r>
  </si>
  <si>
    <t>АА₃</t>
  </si>
  <si>
    <t>ВВ₃</t>
  </si>
  <si>
    <t>Полупериметр р =</t>
  </si>
  <si>
    <t>А₁О₂</t>
  </si>
  <si>
    <r>
      <t>С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</si>
  <si>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В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</si>
  <si>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А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</si>
  <si>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АА</t>
    </r>
    <r>
      <rPr>
        <b/>
        <sz val="14"/>
        <color theme="1"/>
        <rFont val="Calibri"/>
        <family val="2"/>
        <charset val="204"/>
      </rPr>
      <t>₁ =</t>
    </r>
  </si>
  <si>
    <r>
      <t>А</t>
    </r>
    <r>
      <rPr>
        <b/>
        <sz val="14"/>
        <color theme="1"/>
        <rFont val="Calibri"/>
        <family val="2"/>
        <charset val="204"/>
      </rPr>
      <t>₁</t>
    </r>
    <r>
      <rPr>
        <b/>
        <sz val="14"/>
        <color theme="1"/>
        <rFont val="Arial"/>
        <family val="2"/>
        <charset val="204"/>
      </rPr>
      <t>В</t>
    </r>
    <r>
      <rPr>
        <b/>
        <sz val="14"/>
        <color theme="1"/>
        <rFont val="Calibri"/>
        <family val="2"/>
        <charset val="204"/>
      </rPr>
      <t>₁</t>
    </r>
    <r>
      <rPr>
        <b/>
        <sz val="14"/>
        <color theme="1"/>
        <rFont val="Arial"/>
        <family val="2"/>
        <charset val="204"/>
      </rPr>
      <t xml:space="preserve"> =</t>
    </r>
  </si>
  <si>
    <r>
      <t>В</t>
    </r>
    <r>
      <rPr>
        <b/>
        <sz val="14"/>
        <color theme="1"/>
        <rFont val="Calibri"/>
        <family val="2"/>
        <charset val="204"/>
      </rPr>
      <t>₁С₁</t>
    </r>
    <r>
      <rPr>
        <b/>
        <sz val="14"/>
        <color theme="1"/>
        <rFont val="Arial"/>
        <family val="2"/>
        <charset val="204"/>
      </rPr>
      <t xml:space="preserve"> =</t>
    </r>
  </si>
  <si>
    <r>
      <t>А</t>
    </r>
    <r>
      <rPr>
        <b/>
        <sz val="14"/>
        <color theme="1"/>
        <rFont val="Calibri"/>
        <family val="2"/>
        <charset val="204"/>
      </rPr>
      <t>₁С₁</t>
    </r>
    <r>
      <rPr>
        <b/>
        <sz val="14"/>
        <color theme="1"/>
        <rFont val="Arial"/>
        <family val="2"/>
        <charset val="204"/>
      </rPr>
      <t xml:space="preserve"> =</t>
    </r>
  </si>
  <si>
    <r>
      <t>О</t>
    </r>
    <r>
      <rPr>
        <b/>
        <sz val="14"/>
        <color theme="1"/>
        <rFont val="Calibri"/>
        <family val="2"/>
        <charset val="204"/>
      </rPr>
      <t>₁</t>
    </r>
    <r>
      <rPr>
        <b/>
        <sz val="12.6"/>
        <color theme="1"/>
        <rFont val="Arial"/>
        <family val="2"/>
        <charset val="204"/>
      </rPr>
      <t>:</t>
    </r>
  </si>
  <si>
    <t>Центр вписанной окружности</t>
  </si>
  <si>
    <t>ВС*Ха+АС*Хв+АВ*Хс</t>
  </si>
  <si>
    <t>Р</t>
  </si>
  <si>
    <t>;</t>
  </si>
  <si>
    <t>: 2 =</t>
  </si>
  <si>
    <t>х*ВС</t>
  </si>
  <si>
    <t>-6*АС</t>
  </si>
  <si>
    <t>3/2*АВ</t>
  </si>
  <si>
    <t>Уравнение О₂R:  (х +</t>
  </si>
  <si>
    <r>
      <t>)</t>
    </r>
    <r>
      <rPr>
        <sz val="14"/>
        <color theme="1"/>
        <rFont val="Calibri"/>
        <family val="2"/>
        <charset val="204"/>
      </rPr>
      <t>²    +    (у +</t>
    </r>
  </si>
  <si>
    <r>
      <t>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 xml:space="preserve">    =</t>
    </r>
  </si>
  <si>
    <t>²</t>
  </si>
  <si>
    <r>
      <t>Уравнение О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r:   (х -</t>
    </r>
  </si>
  <si>
    <r>
      <t>)</t>
    </r>
    <r>
      <rPr>
        <sz val="14"/>
        <color theme="1"/>
        <rFont val="Calibri"/>
        <family val="2"/>
        <charset val="204"/>
      </rPr>
      <t>² +    (у -</t>
    </r>
  </si>
  <si>
    <t>ВС*Уа+АС*Yв+АВ*Ус</t>
  </si>
  <si>
    <t>y =</t>
  </si>
  <si>
    <t>x =</t>
  </si>
  <si>
    <t>x     +</t>
  </si>
  <si>
    <t>x  =</t>
  </si>
  <si>
    <t>1/3=</t>
  </si>
  <si>
    <t>2/3=</t>
  </si>
  <si>
    <t>Отрезки на сторонах. отсекаемые медианами</t>
  </si>
  <si>
    <r>
      <t>АС</t>
    </r>
    <r>
      <rPr>
        <sz val="14"/>
        <color theme="1"/>
        <rFont val="Calibri"/>
        <family val="2"/>
        <charset val="204"/>
      </rPr>
      <t>₁ =</t>
    </r>
  </si>
  <si>
    <r>
      <t>АB</t>
    </r>
    <r>
      <rPr>
        <sz val="14"/>
        <color theme="1"/>
        <rFont val="Calibri"/>
        <family val="2"/>
        <charset val="204"/>
      </rPr>
      <t>₁ =</t>
    </r>
  </si>
  <si>
    <t>Отрезки на сторонах. отсекаемые высотами</t>
  </si>
  <si>
    <t>Разность</t>
  </si>
  <si>
    <t>Сторона</t>
  </si>
  <si>
    <r>
      <t>АС</t>
    </r>
    <r>
      <rPr>
        <sz val="14"/>
        <color theme="1"/>
        <rFont val="Calibri"/>
        <family val="2"/>
        <charset val="204"/>
      </rPr>
      <t>₂ =</t>
    </r>
  </si>
  <si>
    <r>
      <t>С</t>
    </r>
    <r>
      <rPr>
        <sz val="14"/>
        <color theme="1"/>
        <rFont val="Calibri"/>
        <family val="2"/>
        <charset val="204"/>
      </rPr>
      <t>₂B =</t>
    </r>
  </si>
  <si>
    <r>
      <t>B</t>
    </r>
    <r>
      <rPr>
        <sz val="14"/>
        <color theme="1"/>
        <rFont val="Calibri"/>
        <family val="2"/>
        <charset val="204"/>
      </rPr>
      <t>A₂</t>
    </r>
    <r>
      <rPr>
        <sz val="9.1"/>
        <color theme="1"/>
        <rFont val="Arial"/>
        <family val="2"/>
        <charset val="204"/>
      </rPr>
      <t xml:space="preserve"> =</t>
    </r>
  </si>
  <si>
    <r>
      <rPr>
        <sz val="14"/>
        <color theme="1"/>
        <rFont val="Calibri"/>
        <family val="2"/>
        <charset val="204"/>
      </rPr>
      <t>A₂C</t>
    </r>
    <r>
      <rPr>
        <sz val="9.1"/>
        <color theme="1"/>
        <rFont val="Arial"/>
        <family val="2"/>
        <charset val="204"/>
      </rPr>
      <t xml:space="preserve"> =</t>
    </r>
  </si>
  <si>
    <r>
      <t>АB</t>
    </r>
    <r>
      <rPr>
        <sz val="14"/>
        <color theme="1"/>
        <rFont val="Calibri"/>
        <family val="2"/>
        <charset val="204"/>
      </rPr>
      <t>₂ =</t>
    </r>
  </si>
  <si>
    <r>
      <t>B</t>
    </r>
    <r>
      <rPr>
        <sz val="14"/>
        <color theme="1"/>
        <rFont val="Calibri"/>
        <family val="2"/>
        <charset val="204"/>
      </rPr>
      <t>₂C =</t>
    </r>
  </si>
  <si>
    <t>AB =</t>
  </si>
  <si>
    <t>Отрезки на сторонах. отсекаемые биссектрисами</t>
  </si>
  <si>
    <r>
      <t>BA₃</t>
    </r>
    <r>
      <rPr>
        <sz val="9.1"/>
        <color theme="1"/>
        <rFont val="Arial"/>
        <family val="2"/>
        <charset val="204"/>
      </rPr>
      <t xml:space="preserve"> </t>
    </r>
    <r>
      <rPr>
        <sz val="14"/>
        <color theme="1"/>
        <rFont val="Arial"/>
        <family val="2"/>
        <charset val="204"/>
      </rPr>
      <t>=</t>
    </r>
  </si>
  <si>
    <r>
      <t>B₃C</t>
    </r>
    <r>
      <rPr>
        <sz val="14"/>
        <color theme="1"/>
        <rFont val="Calibri"/>
        <family val="2"/>
        <charset val="204"/>
      </rPr>
      <t xml:space="preserve"> =</t>
    </r>
  </si>
  <si>
    <r>
      <t>АB₃</t>
    </r>
    <r>
      <rPr>
        <sz val="14"/>
        <color theme="1"/>
        <rFont val="Calibri"/>
        <family val="2"/>
        <charset val="204"/>
      </rPr>
      <t xml:space="preserve"> =</t>
    </r>
  </si>
  <si>
    <r>
      <t>АС₃</t>
    </r>
    <r>
      <rPr>
        <sz val="9.8000000000000007"/>
        <color theme="1"/>
        <rFont val="Calibri"/>
        <family val="2"/>
        <charset val="204"/>
      </rPr>
      <t xml:space="preserve"> </t>
    </r>
    <r>
      <rPr>
        <sz val="14"/>
        <color theme="1"/>
        <rFont val="Calibri"/>
        <family val="2"/>
        <charset val="204"/>
      </rPr>
      <t>=</t>
    </r>
  </si>
  <si>
    <r>
      <t>С₃B</t>
    </r>
    <r>
      <rPr>
        <sz val="14"/>
        <color theme="1"/>
        <rFont val="Calibri"/>
        <family val="2"/>
        <charset val="204"/>
      </rPr>
      <t xml:space="preserve"> =</t>
    </r>
  </si>
  <si>
    <r>
      <t>A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>C =</t>
    </r>
  </si>
  <si>
    <t>Периметр Р =</t>
  </si>
  <si>
    <t>М(Хм;Ум)</t>
  </si>
  <si>
    <r>
      <t>АC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+ВС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-АВ</t>
    </r>
    <r>
      <rPr>
        <u/>
        <sz val="16"/>
        <color theme="1"/>
        <rFont val="Calibri"/>
        <family val="2"/>
        <charset val="204"/>
      </rPr>
      <t>²</t>
    </r>
  </si>
  <si>
    <t>Точка пересечения медиан</t>
  </si>
  <si>
    <t>Уо =</t>
  </si>
  <si>
    <t>Хо =</t>
  </si>
  <si>
    <r>
      <t>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B</t>
    </r>
    <r>
      <rPr>
        <sz val="14"/>
        <color theme="1"/>
        <rFont val="Calibri"/>
        <family val="2"/>
        <charset val="204"/>
      </rPr>
      <t xml:space="preserve"> =</t>
    </r>
  </si>
  <si>
    <r>
      <t>BA₁</t>
    </r>
    <r>
      <rPr>
        <sz val="9.1"/>
        <color theme="1"/>
        <rFont val="Arial"/>
        <family val="2"/>
        <charset val="204"/>
      </rPr>
      <t xml:space="preserve"> =</t>
    </r>
  </si>
  <si>
    <r>
      <t>A₁C</t>
    </r>
    <r>
      <rPr>
        <sz val="9.1"/>
        <color theme="1"/>
        <rFont val="Arial"/>
        <family val="2"/>
        <charset val="204"/>
      </rPr>
      <t xml:space="preserve"> =</t>
    </r>
  </si>
  <si>
    <r>
      <t>B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C</t>
    </r>
    <r>
      <rPr>
        <sz val="14"/>
        <color theme="1"/>
        <rFont val="Calibri"/>
        <family val="2"/>
        <charset val="204"/>
      </rPr>
      <t xml:space="preserve"> =</t>
    </r>
  </si>
  <si>
    <t>Точка О</t>
  </si>
  <si>
    <t>Точка пересечения высот - О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</si>
</sst>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0000"/>
  </numFmts>
  <fonts count="33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u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theme="1"/>
      <name val="Calibri"/>
      <family val="2"/>
      <charset val="204"/>
    </font>
    <font>
      <u/>
      <sz val="14"/>
      <color theme="1"/>
      <name val="Calibri"/>
      <family val="2"/>
      <charset val="204"/>
    </font>
    <font>
      <u/>
      <sz val="15.4"/>
      <color theme="1"/>
      <name val="Arial"/>
      <family val="2"/>
      <charset val="204"/>
    </font>
    <font>
      <u/>
      <sz val="15.4"/>
      <color theme="1"/>
      <name val="Calibri"/>
      <family val="2"/>
      <charset val="204"/>
    </font>
    <font>
      <u/>
      <sz val="16.95"/>
      <color theme="1"/>
      <name val="Calibri"/>
      <family val="2"/>
      <charset val="204"/>
    </font>
    <font>
      <b/>
      <sz val="16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2.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6"/>
      <color theme="1"/>
      <name val="Calibri"/>
      <family val="2"/>
      <charset val="204"/>
    </font>
    <font>
      <u/>
      <sz val="12.6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u/>
      <sz val="12.6"/>
      <color theme="1"/>
      <name val="Calibri"/>
      <family val="2"/>
      <charset val="204"/>
    </font>
    <font>
      <u/>
      <sz val="16"/>
      <color theme="1"/>
      <name val="Calibri"/>
      <family val="2"/>
      <charset val="204"/>
    </font>
    <font>
      <sz val="11.2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b/>
      <sz val="12.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.1"/>
      <color theme="1"/>
      <name val="Arial"/>
      <family val="2"/>
      <charset val="204"/>
    </font>
    <font>
      <sz val="9.8000000000000007"/>
      <color theme="1"/>
      <name val="Calibri"/>
      <family val="2"/>
      <charset val="204"/>
    </font>
    <font>
      <sz val="14"/>
      <color rgb="FF333333"/>
      <name val="Arial"/>
      <family val="2"/>
      <charset val="204"/>
    </font>
    <font>
      <sz val="8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5" xfId="0" applyFont="1" applyBorder="1"/>
    <xf numFmtId="0" fontId="1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17" xfId="0" applyFont="1" applyBorder="1" applyAlignment="1">
      <alignment horizontal="right"/>
    </xf>
    <xf numFmtId="49" fontId="2" fillId="0" borderId="0" xfId="0" applyNumberFormat="1" applyFont="1" applyAlignment="1">
      <alignment vertic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1" fontId="18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0" xfId="1" applyFont="1" applyAlignment="1"/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295729</xdr:colOff>
      <xdr:row>29</xdr:row>
      <xdr:rowOff>31750</xdr:rowOff>
    </xdr:from>
    <xdr:to>
      <xdr:col>5</xdr:col>
      <xdr:colOff>295728</xdr:colOff>
      <xdr:row>29</xdr:row>
      <xdr:rowOff>225017</xdr:rowOff>
    </xdr:to>
    <xdr:pic>
      <xdr:nvPicPr>
        <xdr:cNvPr id="1025" name="Picture 1" descr="http://www.turpion.org/mathtex/mathtex.cgi?\usepackage%5busenames%5d%7bcolor%7d\gammacorrection%7b1.5%7d\dpi%7b130%7d%7bA,\,B,\,C%7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7312" y="6985000"/>
          <a:ext cx="613833" cy="19326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21167</xdr:colOff>
      <xdr:row>28</xdr:row>
      <xdr:rowOff>226516</xdr:rowOff>
    </xdr:from>
    <xdr:to>
      <xdr:col>10</xdr:col>
      <xdr:colOff>185088</xdr:colOff>
      <xdr:row>29</xdr:row>
      <xdr:rowOff>206516</xdr:rowOff>
    </xdr:to>
    <xdr:pic>
      <xdr:nvPicPr>
        <xdr:cNvPr id="1026" name="Picture 2" descr="http://www.turpion.org/mathtex/mathtex.cgi?\usepackage%5busenames%5d%7bcolor%7d\gammacorrection%7b1.5%7d\dpi%7b130%7d%7bBC,\,AC,\,AB%7d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5750" y="6936349"/>
          <a:ext cx="915338" cy="2234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76"/>
  <sheetViews>
    <sheetView tabSelected="1" topLeftCell="N100" zoomScale="70" zoomScaleNormal="70" workbookViewId="0">
      <selection activeCell="AH102" sqref="AH102"/>
    </sheetView>
  </sheetViews>
  <sheetFormatPr defaultColWidth="9.109375" defaultRowHeight="17.399999999999999"/>
  <cols>
    <col min="1" max="1" width="12.109375" style="3" customWidth="1"/>
    <col min="2" max="3" width="9.109375" style="3"/>
    <col min="4" max="4" width="13.33203125" style="3" customWidth="1"/>
    <col min="5" max="5" width="9.109375" style="3"/>
    <col min="6" max="6" width="13.5546875" style="3" bestFit="1" customWidth="1"/>
    <col min="7" max="7" width="11.6640625" style="3" customWidth="1"/>
    <col min="8" max="8" width="9.109375" style="3"/>
    <col min="9" max="9" width="11.44140625" style="3" customWidth="1"/>
    <col min="10" max="10" width="11.33203125" style="3" customWidth="1"/>
    <col min="11" max="11" width="9.109375" style="3"/>
    <col min="12" max="12" width="12" style="3" customWidth="1"/>
    <col min="13" max="13" width="18.6640625" style="3" customWidth="1"/>
    <col min="14" max="14" width="21.44140625" style="3" customWidth="1"/>
    <col min="15" max="15" width="12.109375" style="3" customWidth="1"/>
    <col min="16" max="16" width="13.6640625" style="3" customWidth="1"/>
    <col min="17" max="17" width="13.44140625" style="3" customWidth="1"/>
    <col min="18" max="18" width="11.5546875" style="3" customWidth="1"/>
    <col min="19" max="19" width="13.109375" style="3" customWidth="1"/>
    <col min="20" max="20" width="11.88671875" style="3" customWidth="1"/>
    <col min="21" max="21" width="12.88671875" style="3" customWidth="1"/>
    <col min="22" max="22" width="10.44140625" style="3" customWidth="1"/>
    <col min="23" max="23" width="11" style="3" customWidth="1"/>
    <col min="24" max="24" width="9.109375" style="3"/>
    <col min="25" max="25" width="10.33203125" style="3" customWidth="1"/>
    <col min="26" max="26" width="9.109375" style="3"/>
    <col min="27" max="27" width="10.44140625" style="3" customWidth="1"/>
    <col min="28" max="28" width="9.109375" style="3"/>
    <col min="29" max="29" width="10.33203125" style="3" customWidth="1"/>
    <col min="30" max="30" width="10.44140625" style="3" customWidth="1"/>
    <col min="31" max="31" width="10.6640625" style="3" customWidth="1"/>
    <col min="32" max="33" width="11.44140625" style="3" customWidth="1"/>
    <col min="34" max="34" width="9.109375" style="3"/>
    <col min="35" max="35" width="11" style="3" bestFit="1" customWidth="1"/>
    <col min="36" max="16384" width="9.109375" style="3"/>
  </cols>
  <sheetData>
    <row r="1" spans="1:20" ht="21" thickBot="1">
      <c r="A1" s="80" t="s">
        <v>0</v>
      </c>
      <c r="B1" s="80"/>
      <c r="C1" s="80"/>
      <c r="D1" s="80"/>
      <c r="E1" s="80"/>
      <c r="F1" s="80"/>
      <c r="G1" s="80"/>
      <c r="H1" s="1"/>
      <c r="I1" s="135" t="s">
        <v>4</v>
      </c>
      <c r="J1" s="135"/>
      <c r="K1" s="135"/>
      <c r="L1" s="135"/>
      <c r="M1" s="2"/>
      <c r="N1" s="2"/>
      <c r="O1" s="2"/>
    </row>
    <row r="2" spans="1:20" ht="18" thickBot="1">
      <c r="A2" s="131" t="s">
        <v>1</v>
      </c>
      <c r="B2" s="132"/>
      <c r="C2" s="131" t="s">
        <v>2</v>
      </c>
      <c r="D2" s="132"/>
      <c r="E2" s="131" t="s">
        <v>3</v>
      </c>
      <c r="F2" s="132"/>
      <c r="I2" s="4" t="s">
        <v>11</v>
      </c>
      <c r="J2" s="133" t="s">
        <v>12</v>
      </c>
      <c r="K2" s="133"/>
      <c r="L2" s="134"/>
      <c r="M2" s="5">
        <f>SQRT((C4-A4)^2+(D4-B4)^2)</f>
        <v>2.8284271247461903</v>
      </c>
      <c r="O2" s="79" t="s">
        <v>285</v>
      </c>
      <c r="P2" s="79"/>
      <c r="Q2" s="55">
        <f>(M2+M3+M4)</f>
        <v>21.707338699436708</v>
      </c>
    </row>
    <row r="3" spans="1:20" ht="18" thickBot="1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I3" s="7" t="s">
        <v>13</v>
      </c>
      <c r="J3" s="133" t="s">
        <v>14</v>
      </c>
      <c r="K3" s="133"/>
      <c r="L3" s="134"/>
      <c r="M3" s="8">
        <f>SQRT((E4-C4)^2+(F4-D4)^2)</f>
        <v>10.816653826391969</v>
      </c>
      <c r="O3" s="79" t="s">
        <v>234</v>
      </c>
      <c r="P3" s="79"/>
      <c r="Q3" s="55">
        <f>Q2/2</f>
        <v>10.853669349718354</v>
      </c>
    </row>
    <row r="4" spans="1:20" ht="18" thickBot="1">
      <c r="A4" s="6">
        <v>1</v>
      </c>
      <c r="B4" s="6">
        <v>-2</v>
      </c>
      <c r="C4" s="6">
        <v>3</v>
      </c>
      <c r="D4" s="6">
        <v>-4</v>
      </c>
      <c r="E4" s="6">
        <v>-3</v>
      </c>
      <c r="F4" s="6">
        <v>5</v>
      </c>
      <c r="I4" s="7" t="s">
        <v>15</v>
      </c>
      <c r="J4" s="129" t="s">
        <v>16</v>
      </c>
      <c r="K4" s="129"/>
      <c r="L4" s="130"/>
      <c r="M4" s="5">
        <f>SQRT((E4-A4)^2+(F4-B4)^2)</f>
        <v>8.0622577482985491</v>
      </c>
    </row>
    <row r="5" spans="1:20">
      <c r="A5" s="136"/>
      <c r="B5" s="136"/>
      <c r="C5" s="136"/>
    </row>
    <row r="6" spans="1:20" ht="21" thickBot="1">
      <c r="A6" s="80" t="s">
        <v>37</v>
      </c>
      <c r="B6" s="80"/>
      <c r="C6" s="80"/>
      <c r="D6" s="80"/>
      <c r="E6" s="80"/>
      <c r="J6" s="80" t="s">
        <v>38</v>
      </c>
      <c r="K6" s="80"/>
      <c r="L6" s="80"/>
      <c r="M6" s="80"/>
      <c r="N6" s="80"/>
      <c r="R6" s="71" t="s">
        <v>43</v>
      </c>
      <c r="S6" s="71"/>
    </row>
    <row r="7" spans="1:20">
      <c r="A7" s="3" t="s">
        <v>19</v>
      </c>
      <c r="B7" s="12" t="s">
        <v>20</v>
      </c>
      <c r="C7" s="89" t="s">
        <v>22</v>
      </c>
      <c r="D7" s="12" t="s">
        <v>23</v>
      </c>
      <c r="E7" s="6" t="s">
        <v>110</v>
      </c>
      <c r="F7" s="6" t="s">
        <v>111</v>
      </c>
      <c r="G7" s="6" t="s">
        <v>83</v>
      </c>
      <c r="H7" s="6" t="s">
        <v>26</v>
      </c>
      <c r="I7" s="6" t="s">
        <v>113</v>
      </c>
      <c r="J7" s="123" t="s">
        <v>39</v>
      </c>
      <c r="K7" s="125" t="s">
        <v>22</v>
      </c>
      <c r="L7" s="16" t="s">
        <v>24</v>
      </c>
      <c r="M7" s="125" t="s">
        <v>22</v>
      </c>
      <c r="N7" s="121">
        <f>(D4-B4)/(C4-A4)</f>
        <v>-1</v>
      </c>
      <c r="O7" s="18">
        <f>D4-B4</f>
        <v>-2</v>
      </c>
      <c r="R7" s="116" t="s">
        <v>42</v>
      </c>
      <c r="S7" s="118">
        <f>D4-N7*C4</f>
        <v>-1</v>
      </c>
      <c r="T7" s="12">
        <f>H10</f>
        <v>-2</v>
      </c>
    </row>
    <row r="8" spans="1:20" ht="18" thickBot="1">
      <c r="B8" s="3" t="s">
        <v>21</v>
      </c>
      <c r="C8" s="89"/>
      <c r="D8" s="3" t="s">
        <v>24</v>
      </c>
      <c r="E8" s="6" t="s">
        <v>110</v>
      </c>
      <c r="F8" s="6">
        <f>-B10/E10</f>
        <v>-1</v>
      </c>
      <c r="G8" s="6" t="s">
        <v>83</v>
      </c>
      <c r="H8" s="6" t="s">
        <v>26</v>
      </c>
      <c r="I8" s="6">
        <f>-H10/E10</f>
        <v>-1</v>
      </c>
      <c r="J8" s="124"/>
      <c r="K8" s="126"/>
      <c r="L8" s="17" t="s">
        <v>21</v>
      </c>
      <c r="M8" s="126"/>
      <c r="N8" s="122"/>
      <c r="O8" s="3">
        <f>C4-A4</f>
        <v>2</v>
      </c>
      <c r="R8" s="117"/>
      <c r="S8" s="119"/>
      <c r="T8" s="3">
        <f>-E10</f>
        <v>2</v>
      </c>
    </row>
    <row r="10" spans="1:20">
      <c r="A10" s="3" t="s">
        <v>19</v>
      </c>
      <c r="B10" s="6">
        <f>D4-B4</f>
        <v>-2</v>
      </c>
      <c r="C10" s="6" t="s">
        <v>25</v>
      </c>
      <c r="D10" s="13" t="s">
        <v>26</v>
      </c>
      <c r="E10" s="6">
        <f>-(C4-A4)</f>
        <v>-2</v>
      </c>
      <c r="F10" s="6" t="s">
        <v>27</v>
      </c>
      <c r="G10" s="13" t="s">
        <v>26</v>
      </c>
      <c r="H10" s="6">
        <f>(D4-B4)*(-A4)-(C4-A4)*(-B4)</f>
        <v>-2</v>
      </c>
      <c r="I10" s="13" t="s">
        <v>22</v>
      </c>
      <c r="J10" s="6">
        <v>0</v>
      </c>
      <c r="L10" s="69"/>
    </row>
    <row r="11" spans="1:20" s="48" customFormat="1">
      <c r="B11" s="6">
        <f>B10/-3</f>
        <v>0.66666666666666663</v>
      </c>
      <c r="C11" s="6" t="s">
        <v>25</v>
      </c>
      <c r="D11" s="13" t="s">
        <v>26</v>
      </c>
      <c r="E11" s="6">
        <f>E10/-3</f>
        <v>0.66666666666666663</v>
      </c>
      <c r="F11" s="6" t="s">
        <v>27</v>
      </c>
      <c r="G11" s="13" t="s">
        <v>26</v>
      </c>
      <c r="H11" s="6">
        <f>H10/-3</f>
        <v>0.66666666666666663</v>
      </c>
      <c r="I11" s="13" t="s">
        <v>22</v>
      </c>
      <c r="J11" s="6">
        <v>0</v>
      </c>
    </row>
    <row r="12" spans="1:20" ht="18" thickBot="1">
      <c r="R12" s="71" t="s">
        <v>44</v>
      </c>
      <c r="S12" s="71"/>
      <c r="T12" s="59"/>
    </row>
    <row r="13" spans="1:20">
      <c r="A13" s="3" t="s">
        <v>28</v>
      </c>
      <c r="B13" s="12" t="s">
        <v>29</v>
      </c>
      <c r="C13" s="89" t="s">
        <v>22</v>
      </c>
      <c r="D13" s="12" t="s">
        <v>31</v>
      </c>
      <c r="F13" s="6" t="s">
        <v>110</v>
      </c>
      <c r="G13" s="6" t="s">
        <v>111</v>
      </c>
      <c r="H13" s="6" t="s">
        <v>83</v>
      </c>
      <c r="I13" s="6" t="s">
        <v>26</v>
      </c>
      <c r="J13" s="6" t="s">
        <v>113</v>
      </c>
      <c r="K13" s="123" t="s">
        <v>40</v>
      </c>
      <c r="L13" s="125" t="s">
        <v>22</v>
      </c>
      <c r="M13" s="16" t="s">
        <v>32</v>
      </c>
      <c r="N13" s="125" t="s">
        <v>22</v>
      </c>
      <c r="O13" s="121">
        <f>(F4-D4)/(E4-C4)</f>
        <v>-1.5</v>
      </c>
      <c r="P13" s="12">
        <f>F4-D4</f>
        <v>9</v>
      </c>
      <c r="Q13" s="12">
        <f>P13/2</f>
        <v>4.5</v>
      </c>
      <c r="R13" s="116" t="s">
        <v>42</v>
      </c>
      <c r="S13" s="118">
        <f>F4-O13*E4</f>
        <v>0.5</v>
      </c>
      <c r="T13" s="12">
        <f>H17</f>
        <v>-1.5</v>
      </c>
    </row>
    <row r="14" spans="1:20" ht="18" thickBot="1">
      <c r="B14" s="3" t="s">
        <v>30</v>
      </c>
      <c r="C14" s="89"/>
      <c r="D14" s="3" t="s">
        <v>32</v>
      </c>
      <c r="F14" s="6" t="s">
        <v>110</v>
      </c>
      <c r="G14" s="6">
        <f>-B17/E17</f>
        <v>-1.5</v>
      </c>
      <c r="H14" s="6" t="s">
        <v>83</v>
      </c>
      <c r="I14" s="6" t="s">
        <v>26</v>
      </c>
      <c r="J14" s="6">
        <f>-H17/E17</f>
        <v>0.5</v>
      </c>
      <c r="K14" s="124"/>
      <c r="L14" s="126"/>
      <c r="M14" s="17" t="s">
        <v>30</v>
      </c>
      <c r="N14" s="126"/>
      <c r="O14" s="122"/>
      <c r="P14" s="3">
        <f>E4-C4</f>
        <v>-6</v>
      </c>
      <c r="Q14" s="3">
        <f>P14/2</f>
        <v>-3</v>
      </c>
      <c r="R14" s="117"/>
      <c r="S14" s="119"/>
      <c r="T14" s="3">
        <f>-E17</f>
        <v>-3</v>
      </c>
    </row>
    <row r="16" spans="1:20">
      <c r="A16" s="3" t="s">
        <v>33</v>
      </c>
      <c r="B16" s="6">
        <f>F4-D4</f>
        <v>9</v>
      </c>
      <c r="C16" s="6" t="s">
        <v>25</v>
      </c>
      <c r="D16" s="13" t="s">
        <v>26</v>
      </c>
      <c r="E16" s="6">
        <f>-(E4-C4)</f>
        <v>6</v>
      </c>
      <c r="F16" s="6" t="s">
        <v>27</v>
      </c>
      <c r="G16" s="13" t="s">
        <v>26</v>
      </c>
      <c r="H16" s="6">
        <f>(F4-D4)*(-C4)-(E4-C4)*(-D4)</f>
        <v>-3</v>
      </c>
      <c r="I16" s="15" t="s">
        <v>22</v>
      </c>
      <c r="J16" s="6">
        <v>0</v>
      </c>
    </row>
    <row r="17" spans="1:20">
      <c r="B17" s="6">
        <f>B16/2</f>
        <v>4.5</v>
      </c>
      <c r="C17" s="6" t="s">
        <v>25</v>
      </c>
      <c r="D17" s="13" t="s">
        <v>26</v>
      </c>
      <c r="E17" s="6">
        <f>E16/2</f>
        <v>3</v>
      </c>
      <c r="F17" s="6" t="s">
        <v>27</v>
      </c>
      <c r="G17" s="13" t="s">
        <v>26</v>
      </c>
      <c r="H17" s="6">
        <f>H16/2</f>
        <v>-1.5</v>
      </c>
      <c r="I17" s="15" t="s">
        <v>22</v>
      </c>
      <c r="J17" s="6">
        <v>0</v>
      </c>
    </row>
    <row r="18" spans="1:20" ht="18" thickBot="1">
      <c r="R18" s="120" t="s">
        <v>45</v>
      </c>
      <c r="S18" s="120"/>
      <c r="T18" s="120"/>
    </row>
    <row r="19" spans="1:20">
      <c r="A19" s="3" t="s">
        <v>34</v>
      </c>
      <c r="B19" s="12" t="s">
        <v>20</v>
      </c>
      <c r="C19" s="89" t="s">
        <v>22</v>
      </c>
      <c r="D19" s="12" t="s">
        <v>23</v>
      </c>
      <c r="F19" s="6" t="s">
        <v>110</v>
      </c>
      <c r="G19" s="6" t="s">
        <v>111</v>
      </c>
      <c r="H19" s="6" t="s">
        <v>83</v>
      </c>
      <c r="I19" s="6" t="s">
        <v>26</v>
      </c>
      <c r="J19" s="6" t="s">
        <v>113</v>
      </c>
      <c r="K19" s="123" t="s">
        <v>41</v>
      </c>
      <c r="L19" s="125" t="s">
        <v>22</v>
      </c>
      <c r="M19" s="16" t="s">
        <v>36</v>
      </c>
      <c r="N19" s="125" t="s">
        <v>22</v>
      </c>
      <c r="O19" s="121">
        <f>(F4-B4)/(E4-A4)</f>
        <v>-1.75</v>
      </c>
      <c r="P19" s="12">
        <f>F4-B4</f>
        <v>7</v>
      </c>
      <c r="R19" s="116" t="s">
        <v>42</v>
      </c>
      <c r="S19" s="118">
        <f>F4-O19*E4</f>
        <v>-0.25</v>
      </c>
      <c r="T19" s="12">
        <f>H22</f>
        <v>1</v>
      </c>
    </row>
    <row r="20" spans="1:20" ht="18" thickBot="1">
      <c r="B20" s="3" t="s">
        <v>35</v>
      </c>
      <c r="C20" s="89"/>
      <c r="D20" s="3" t="s">
        <v>36</v>
      </c>
      <c r="F20" s="6" t="s">
        <v>110</v>
      </c>
      <c r="G20" s="6">
        <f>-B22/E22</f>
        <v>-1.75</v>
      </c>
      <c r="H20" s="6" t="s">
        <v>83</v>
      </c>
      <c r="I20" s="6" t="s">
        <v>26</v>
      </c>
      <c r="J20" s="6">
        <f>-H22/E22</f>
        <v>-0.25</v>
      </c>
      <c r="K20" s="124"/>
      <c r="L20" s="126"/>
      <c r="M20" s="17" t="s">
        <v>35</v>
      </c>
      <c r="N20" s="126"/>
      <c r="O20" s="122"/>
      <c r="P20" s="3">
        <f>E4-A4</f>
        <v>-4</v>
      </c>
      <c r="R20" s="117"/>
      <c r="S20" s="119"/>
      <c r="T20" s="3">
        <f>-E22</f>
        <v>-4</v>
      </c>
    </row>
    <row r="22" spans="1:20" ht="18" thickBot="1">
      <c r="A22" s="3" t="s">
        <v>34</v>
      </c>
      <c r="B22" s="6">
        <f>F4-B4</f>
        <v>7</v>
      </c>
      <c r="C22" s="6" t="s">
        <v>25</v>
      </c>
      <c r="D22" s="13" t="s">
        <v>26</v>
      </c>
      <c r="E22" s="6">
        <f>-(E4-A4)</f>
        <v>4</v>
      </c>
      <c r="F22" s="6" t="s">
        <v>27</v>
      </c>
      <c r="G22" s="13" t="s">
        <v>26</v>
      </c>
      <c r="H22" s="6">
        <f>(F4-B4)*(-A4)-(E4-A4)*(-B4)</f>
        <v>1</v>
      </c>
      <c r="I22" s="13" t="s">
        <v>22</v>
      </c>
      <c r="J22" s="6">
        <v>0</v>
      </c>
    </row>
    <row r="23" spans="1:20">
      <c r="B23" s="6">
        <f>B22</f>
        <v>7</v>
      </c>
      <c r="C23" s="6" t="s">
        <v>25</v>
      </c>
      <c r="D23" s="13" t="s">
        <v>26</v>
      </c>
      <c r="E23" s="6">
        <f>E22</f>
        <v>4</v>
      </c>
      <c r="F23" s="6" t="s">
        <v>27</v>
      </c>
      <c r="G23" s="13" t="s">
        <v>26</v>
      </c>
      <c r="H23" s="6">
        <f>H22</f>
        <v>1</v>
      </c>
      <c r="I23" s="13" t="s">
        <v>22</v>
      </c>
      <c r="J23" s="6">
        <v>0</v>
      </c>
      <c r="L23" s="83" t="s">
        <v>46</v>
      </c>
      <c r="M23" s="84"/>
      <c r="N23" s="84"/>
      <c r="O23" s="84"/>
      <c r="P23" s="85"/>
    </row>
    <row r="24" spans="1:20" ht="18" thickBot="1">
      <c r="L24" s="86" t="s">
        <v>18</v>
      </c>
      <c r="M24" s="87"/>
      <c r="N24" s="87"/>
      <c r="O24" s="87"/>
      <c r="P24" s="88"/>
      <c r="Q24" s="19"/>
      <c r="R24" s="19"/>
    </row>
    <row r="25" spans="1:20" ht="18" thickBot="1">
      <c r="A25" s="127" t="s">
        <v>73</v>
      </c>
      <c r="B25" s="79"/>
      <c r="C25" s="79"/>
      <c r="D25" s="79"/>
      <c r="E25" s="79"/>
      <c r="I25" s="20"/>
      <c r="J25" s="21" t="s">
        <v>49</v>
      </c>
      <c r="K25" s="21" t="s">
        <v>50</v>
      </c>
      <c r="L25" s="20"/>
      <c r="M25" s="20"/>
    </row>
    <row r="26" spans="1:20" ht="18" thickBot="1">
      <c r="A26" s="128" t="s">
        <v>17</v>
      </c>
      <c r="B26" s="129"/>
      <c r="C26" s="129"/>
      <c r="D26" s="129"/>
      <c r="E26" s="129"/>
      <c r="F26" s="130"/>
      <c r="G26" s="5">
        <f>(1/2)*ABS(($C$4-$A$4)*($F$4-$B$4)-($E$4-$A$4)*($D$4-$B$4))</f>
        <v>3</v>
      </c>
      <c r="I26" s="6" t="s">
        <v>51</v>
      </c>
      <c r="J26" s="6">
        <f>E4</f>
        <v>-3</v>
      </c>
      <c r="K26" s="6">
        <f>F4</f>
        <v>5</v>
      </c>
      <c r="L26" s="6" t="s">
        <v>19</v>
      </c>
      <c r="M26" s="6">
        <f>B11*J26+E11*K26+H11</f>
        <v>1.9999999999999996</v>
      </c>
      <c r="N26" s="6" t="s">
        <v>48</v>
      </c>
    </row>
    <row r="27" spans="1:20">
      <c r="I27" s="6" t="s">
        <v>53</v>
      </c>
      <c r="J27" s="6">
        <f>A4</f>
        <v>1</v>
      </c>
      <c r="K27" s="6">
        <f>B4</f>
        <v>-2</v>
      </c>
      <c r="L27" s="6" t="s">
        <v>28</v>
      </c>
      <c r="M27" s="6">
        <f>B17*J27+E17*K27+H17</f>
        <v>-3</v>
      </c>
      <c r="N27" s="6" t="s">
        <v>47</v>
      </c>
    </row>
    <row r="28" spans="1:20">
      <c r="I28" s="6" t="s">
        <v>52</v>
      </c>
      <c r="J28" s="6">
        <f>C4</f>
        <v>3</v>
      </c>
      <c r="K28" s="6">
        <f>D4</f>
        <v>-4</v>
      </c>
      <c r="L28" s="6" t="s">
        <v>34</v>
      </c>
      <c r="M28" s="6">
        <f>B22*J28+E22*K28+H22</f>
        <v>6</v>
      </c>
      <c r="N28" s="6" t="s">
        <v>48</v>
      </c>
    </row>
    <row r="29" spans="1:20" ht="18" thickBot="1"/>
    <row r="30" spans="1:20" ht="18" thickBot="1">
      <c r="A30" s="23" t="s">
        <v>54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1:20" ht="18" thickBot="1">
      <c r="A31" s="3" t="s">
        <v>55</v>
      </c>
      <c r="B31" s="12" t="s">
        <v>20</v>
      </c>
      <c r="C31" s="89" t="s">
        <v>22</v>
      </c>
      <c r="D31" s="12" t="s">
        <v>23</v>
      </c>
      <c r="F31" s="6" t="s">
        <v>110</v>
      </c>
      <c r="G31" s="6" t="s">
        <v>111</v>
      </c>
      <c r="H31" s="6" t="s">
        <v>83</v>
      </c>
      <c r="I31" s="6" t="s">
        <v>26</v>
      </c>
      <c r="J31" s="6" t="s">
        <v>113</v>
      </c>
    </row>
    <row r="32" spans="1:20" ht="18" thickBot="1">
      <c r="B32" s="3" t="s">
        <v>30</v>
      </c>
      <c r="C32" s="89"/>
      <c r="D32" s="3" t="s">
        <v>32</v>
      </c>
      <c r="F32" s="6" t="s">
        <v>110</v>
      </c>
      <c r="G32" s="6">
        <f>-B35/E35</f>
        <v>-1.5</v>
      </c>
      <c r="H32" s="6" t="s">
        <v>83</v>
      </c>
      <c r="I32" s="6" t="s">
        <v>26</v>
      </c>
      <c r="J32" s="6">
        <f>H35/E35</f>
        <v>0.5</v>
      </c>
      <c r="K32" s="22"/>
      <c r="L32" s="111" t="s">
        <v>75</v>
      </c>
      <c r="M32" s="112"/>
      <c r="N32" s="112"/>
      <c r="O32" s="112"/>
      <c r="P32" s="112"/>
      <c r="Q32" s="113"/>
    </row>
    <row r="34" spans="1:19" ht="22.2">
      <c r="A34" s="3" t="s">
        <v>55</v>
      </c>
      <c r="B34" s="6">
        <f>F4-D4</f>
        <v>9</v>
      </c>
      <c r="C34" s="6" t="s">
        <v>25</v>
      </c>
      <c r="D34" s="13" t="s">
        <v>26</v>
      </c>
      <c r="E34" s="6">
        <f>-(E4-C4)</f>
        <v>6</v>
      </c>
      <c r="F34" s="6" t="s">
        <v>27</v>
      </c>
      <c r="G34" s="13" t="s">
        <v>26</v>
      </c>
      <c r="H34" s="6">
        <f>(F4-D4)*(-A4)-(E4-C4)*(-B4)</f>
        <v>3</v>
      </c>
      <c r="I34" s="15" t="s">
        <v>22</v>
      </c>
      <c r="J34" s="6">
        <v>0</v>
      </c>
      <c r="L34" s="81" t="s">
        <v>61</v>
      </c>
      <c r="M34" s="105" t="s">
        <v>186</v>
      </c>
      <c r="N34" s="114"/>
      <c r="O34" s="99" t="s">
        <v>22</v>
      </c>
      <c r="P34" s="81">
        <f>(M2^2+M4^2-M3^2)/(2*M2*M4)</f>
        <v>-0.96476382123773285</v>
      </c>
    </row>
    <row r="35" spans="1:19">
      <c r="B35" s="6">
        <f>B34/3</f>
        <v>3</v>
      </c>
      <c r="C35" s="6" t="s">
        <v>25</v>
      </c>
      <c r="D35" s="13" t="s">
        <v>26</v>
      </c>
      <c r="E35" s="6">
        <f>E34/3</f>
        <v>2</v>
      </c>
      <c r="F35" s="6" t="s">
        <v>27</v>
      </c>
      <c r="G35" s="13" t="s">
        <v>26</v>
      </c>
      <c r="H35" s="6">
        <f>H34/3</f>
        <v>1</v>
      </c>
      <c r="I35" s="15" t="s">
        <v>22</v>
      </c>
      <c r="J35" s="6">
        <v>0</v>
      </c>
      <c r="L35" s="82"/>
      <c r="M35" s="76" t="s">
        <v>62</v>
      </c>
      <c r="N35" s="78"/>
      <c r="O35" s="115"/>
      <c r="P35" s="72"/>
    </row>
    <row r="36" spans="1:19">
      <c r="O36" s="6" t="s">
        <v>63</v>
      </c>
      <c r="P36" s="6">
        <f>ACOS(P34)</f>
        <v>2.875340604438871</v>
      </c>
      <c r="Q36" s="6" t="s">
        <v>64</v>
      </c>
    </row>
    <row r="37" spans="1:19">
      <c r="A37" s="3" t="s">
        <v>56</v>
      </c>
      <c r="B37" s="12" t="s">
        <v>29</v>
      </c>
      <c r="C37" s="89" t="s">
        <v>22</v>
      </c>
      <c r="D37" s="12" t="s">
        <v>31</v>
      </c>
      <c r="F37" s="6" t="s">
        <v>110</v>
      </c>
      <c r="G37" s="6" t="s">
        <v>111</v>
      </c>
      <c r="H37" s="6" t="s">
        <v>83</v>
      </c>
      <c r="I37" s="6" t="s">
        <v>26</v>
      </c>
      <c r="J37" s="6" t="s">
        <v>113</v>
      </c>
      <c r="O37" s="6" t="s">
        <v>63</v>
      </c>
      <c r="P37" s="6">
        <f>DEGREES(P36)</f>
        <v>164.7448812969424</v>
      </c>
      <c r="Q37" s="6" t="s">
        <v>65</v>
      </c>
    </row>
    <row r="38" spans="1:19">
      <c r="B38" s="3" t="s">
        <v>35</v>
      </c>
      <c r="C38" s="89"/>
      <c r="D38" s="3" t="s">
        <v>36</v>
      </c>
      <c r="F38" s="6" t="s">
        <v>110</v>
      </c>
      <c r="G38" s="6">
        <f>-B40-E40</f>
        <v>-11</v>
      </c>
      <c r="H38" s="6" t="s">
        <v>83</v>
      </c>
      <c r="I38" s="6" t="s">
        <v>26</v>
      </c>
      <c r="J38" s="6">
        <f>H40/E40</f>
        <v>-1.25</v>
      </c>
    </row>
    <row r="40" spans="1:19" ht="22.2">
      <c r="A40" s="3" t="s">
        <v>56</v>
      </c>
      <c r="B40" s="6">
        <f>F4-B4</f>
        <v>7</v>
      </c>
      <c r="C40" s="6" t="s">
        <v>25</v>
      </c>
      <c r="D40" s="13" t="s">
        <v>26</v>
      </c>
      <c r="E40" s="6">
        <f>-(E4-A4)</f>
        <v>4</v>
      </c>
      <c r="F40" s="6" t="s">
        <v>27</v>
      </c>
      <c r="G40" s="13" t="s">
        <v>26</v>
      </c>
      <c r="H40" s="6">
        <f>(F4-B4)*(-C4)-(E4-A4)*(-D4)</f>
        <v>-5</v>
      </c>
      <c r="I40" s="15" t="s">
        <v>22</v>
      </c>
      <c r="J40" s="6">
        <v>0</v>
      </c>
      <c r="L40" s="81" t="s">
        <v>66</v>
      </c>
      <c r="M40" s="105" t="s">
        <v>187</v>
      </c>
      <c r="N40" s="114"/>
      <c r="O40" s="99" t="s">
        <v>22</v>
      </c>
      <c r="P40" s="81">
        <f>(M2^2+M3^2-M4^2)/(2*M2*M3)</f>
        <v>0.98058067569092044</v>
      </c>
    </row>
    <row r="41" spans="1:19">
      <c r="B41" s="6">
        <f>B40</f>
        <v>7</v>
      </c>
      <c r="C41" s="6" t="s">
        <v>25</v>
      </c>
      <c r="D41" s="13" t="s">
        <v>26</v>
      </c>
      <c r="E41" s="6">
        <f>E40</f>
        <v>4</v>
      </c>
      <c r="F41" s="6" t="s">
        <v>27</v>
      </c>
      <c r="G41" s="13" t="s">
        <v>26</v>
      </c>
      <c r="H41" s="6">
        <f>H40</f>
        <v>-5</v>
      </c>
      <c r="I41" s="15" t="s">
        <v>22</v>
      </c>
      <c r="J41" s="6">
        <v>0</v>
      </c>
      <c r="L41" s="82"/>
      <c r="M41" s="76" t="s">
        <v>67</v>
      </c>
      <c r="N41" s="78"/>
      <c r="O41" s="100"/>
      <c r="P41" s="82"/>
    </row>
    <row r="42" spans="1:19">
      <c r="O42" s="6" t="s">
        <v>68</v>
      </c>
      <c r="P42" s="6">
        <f>ACOS(P40)</f>
        <v>0.19739555984987933</v>
      </c>
      <c r="Q42" s="6" t="s">
        <v>64</v>
      </c>
    </row>
    <row r="43" spans="1:19">
      <c r="O43" s="6" t="s">
        <v>68</v>
      </c>
      <c r="P43" s="6">
        <f>DEGREES(P42)</f>
        <v>11.309932474020131</v>
      </c>
      <c r="Q43" s="6" t="s">
        <v>65</v>
      </c>
      <c r="R43" s="56" t="s">
        <v>248</v>
      </c>
      <c r="S43" s="3">
        <f>P43/2</f>
        <v>5.6549662370100657</v>
      </c>
    </row>
    <row r="44" spans="1:19">
      <c r="A44" s="3" t="s">
        <v>57</v>
      </c>
      <c r="B44" s="12" t="s">
        <v>58</v>
      </c>
      <c r="C44" s="89" t="s">
        <v>22</v>
      </c>
      <c r="D44" s="12" t="s">
        <v>59</v>
      </c>
      <c r="F44" s="6" t="s">
        <v>110</v>
      </c>
      <c r="G44" s="6" t="s">
        <v>111</v>
      </c>
      <c r="H44" s="6" t="s">
        <v>83</v>
      </c>
      <c r="I44" s="6" t="s">
        <v>26</v>
      </c>
      <c r="J44" s="6" t="s">
        <v>113</v>
      </c>
    </row>
    <row r="45" spans="1:19">
      <c r="B45" s="3" t="s">
        <v>21</v>
      </c>
      <c r="C45" s="89"/>
      <c r="D45" s="3" t="s">
        <v>24</v>
      </c>
      <c r="F45" s="6" t="s">
        <v>110</v>
      </c>
      <c r="G45" s="6">
        <f>-B47/E47</f>
        <v>-1</v>
      </c>
      <c r="H45" s="6" t="s">
        <v>83</v>
      </c>
      <c r="I45" s="6" t="s">
        <v>26</v>
      </c>
      <c r="J45" s="6">
        <f>H47/E47</f>
        <v>-2</v>
      </c>
    </row>
    <row r="47" spans="1:19" ht="21">
      <c r="A47" s="3" t="s">
        <v>60</v>
      </c>
      <c r="B47" s="6">
        <f>D4-B4</f>
        <v>-2</v>
      </c>
      <c r="C47" s="6" t="s">
        <v>25</v>
      </c>
      <c r="D47" s="13" t="s">
        <v>26</v>
      </c>
      <c r="E47" s="6">
        <f>-(C4-A4)</f>
        <v>-2</v>
      </c>
      <c r="F47" s="6" t="s">
        <v>27</v>
      </c>
      <c r="G47" s="13" t="s">
        <v>26</v>
      </c>
      <c r="H47" s="6">
        <f>(D4-B4)*(-E4)-(C4-A4)*(-F4)</f>
        <v>4</v>
      </c>
      <c r="I47" s="15" t="s">
        <v>22</v>
      </c>
      <c r="J47" s="6">
        <v>0</v>
      </c>
      <c r="L47" s="81" t="s">
        <v>69</v>
      </c>
      <c r="M47" s="98" t="s">
        <v>287</v>
      </c>
      <c r="N47" s="92"/>
      <c r="O47" s="99" t="s">
        <v>22</v>
      </c>
      <c r="P47" s="81">
        <f>(M4^2+M3^2-M2^2)/(2*M4*M3)</f>
        <v>0.99763032842298305</v>
      </c>
    </row>
    <row r="48" spans="1:19">
      <c r="B48" s="6">
        <f>B47/-1</f>
        <v>2</v>
      </c>
      <c r="C48" s="6" t="s">
        <v>25</v>
      </c>
      <c r="D48" s="13" t="s">
        <v>26</v>
      </c>
      <c r="E48" s="6">
        <f>E47/-1</f>
        <v>2</v>
      </c>
      <c r="F48" s="6" t="s">
        <v>27</v>
      </c>
      <c r="G48" s="13" t="s">
        <v>26</v>
      </c>
      <c r="H48" s="6">
        <f>H47/-1</f>
        <v>-4</v>
      </c>
      <c r="I48" s="15" t="s">
        <v>22</v>
      </c>
      <c r="J48" s="6">
        <v>0</v>
      </c>
      <c r="L48" s="82"/>
      <c r="M48" s="79" t="s">
        <v>70</v>
      </c>
      <c r="N48" s="79"/>
      <c r="O48" s="100"/>
      <c r="P48" s="82"/>
    </row>
    <row r="49" spans="1:29">
      <c r="O49" s="6" t="s">
        <v>71</v>
      </c>
      <c r="P49" s="6">
        <f>ACOS(P47)</f>
        <v>6.8856489301045265E-2</v>
      </c>
      <c r="Q49" s="6" t="s">
        <v>64</v>
      </c>
    </row>
    <row r="50" spans="1:29" ht="21.6" thickBot="1">
      <c r="A50" s="24" t="s">
        <v>74</v>
      </c>
      <c r="O50" s="6" t="s">
        <v>71</v>
      </c>
      <c r="P50" s="6">
        <f>DEGREES(P49)</f>
        <v>3.9451862290376014</v>
      </c>
      <c r="Q50" s="6" t="s">
        <v>65</v>
      </c>
      <c r="S50" s="131" t="s">
        <v>1</v>
      </c>
      <c r="T50" s="132"/>
      <c r="U50" s="131" t="s">
        <v>2</v>
      </c>
      <c r="V50" s="132"/>
      <c r="W50" s="131" t="s">
        <v>3</v>
      </c>
      <c r="X50" s="132"/>
      <c r="Z50" s="127" t="s">
        <v>288</v>
      </c>
      <c r="AA50" s="127"/>
      <c r="AB50" s="127"/>
      <c r="AC50" s="127"/>
    </row>
    <row r="51" spans="1:29">
      <c r="A51" s="110" t="s">
        <v>286</v>
      </c>
      <c r="B51" s="103" t="s">
        <v>76</v>
      </c>
      <c r="C51" s="79"/>
      <c r="D51" s="103" t="s">
        <v>77</v>
      </c>
      <c r="E51" s="79"/>
      <c r="F51" s="89" t="s">
        <v>22</v>
      </c>
      <c r="G51" s="108">
        <f>(A4+C4+E4)/3</f>
        <v>0.33333333333333331</v>
      </c>
      <c r="H51" s="108">
        <f>(B4+D4+F4)/3</f>
        <v>-0.33333333333333331</v>
      </c>
      <c r="M51" s="3" t="s">
        <v>72</v>
      </c>
      <c r="S51" s="6" t="s">
        <v>5</v>
      </c>
      <c r="T51" s="6" t="s">
        <v>6</v>
      </c>
      <c r="U51" s="6" t="s">
        <v>7</v>
      </c>
      <c r="V51" s="6" t="s">
        <v>8</v>
      </c>
      <c r="W51" s="6" t="s">
        <v>9</v>
      </c>
      <c r="X51" s="6" t="s">
        <v>10</v>
      </c>
      <c r="Z51" s="68" t="s">
        <v>290</v>
      </c>
      <c r="AA51" s="3">
        <f>(S52+U52+W52)/3</f>
        <v>0.33333333333333331</v>
      </c>
    </row>
    <row r="52" spans="1:29" ht="18" thickBot="1">
      <c r="A52" s="110"/>
      <c r="B52" s="79">
        <v>3</v>
      </c>
      <c r="C52" s="79"/>
      <c r="D52" s="79">
        <v>3</v>
      </c>
      <c r="E52" s="79"/>
      <c r="F52" s="89"/>
      <c r="G52" s="109"/>
      <c r="H52" s="109"/>
      <c r="M52" s="3">
        <f>P36+P42+P49</f>
        <v>3.1415926535897958</v>
      </c>
      <c r="N52" s="3" t="s">
        <v>64</v>
      </c>
      <c r="S52" s="6">
        <f t="shared" ref="S52:X52" si="0">A4</f>
        <v>1</v>
      </c>
      <c r="T52" s="6">
        <f t="shared" si="0"/>
        <v>-2</v>
      </c>
      <c r="U52" s="6">
        <f t="shared" si="0"/>
        <v>3</v>
      </c>
      <c r="V52" s="6">
        <f t="shared" si="0"/>
        <v>-4</v>
      </c>
      <c r="W52" s="6">
        <f t="shared" si="0"/>
        <v>-3</v>
      </c>
      <c r="X52" s="6">
        <f t="shared" si="0"/>
        <v>5</v>
      </c>
      <c r="Z52" s="68" t="s">
        <v>289</v>
      </c>
      <c r="AA52" s="3">
        <f>(T52+V52+X52)/3</f>
        <v>-0.33333333333333331</v>
      </c>
    </row>
    <row r="53" spans="1:29">
      <c r="M53" s="3">
        <f>P37+P43+P50</f>
        <v>180.00000000000014</v>
      </c>
      <c r="N53" s="3" t="s">
        <v>65</v>
      </c>
    </row>
    <row r="54" spans="1:29" ht="21">
      <c r="A54" s="34" t="s">
        <v>78</v>
      </c>
      <c r="Q54" s="127" t="s">
        <v>265</v>
      </c>
      <c r="R54" s="127"/>
      <c r="S54" s="127"/>
      <c r="T54" s="127"/>
      <c r="U54" s="127"/>
      <c r="V54" s="127"/>
      <c r="W54" s="66"/>
      <c r="X54" s="66"/>
      <c r="Y54" s="66"/>
      <c r="Z54" s="66"/>
      <c r="AA54" s="66"/>
      <c r="AB54" s="66"/>
      <c r="AC54" s="66"/>
    </row>
    <row r="55" spans="1:29" ht="18" customHeight="1" thickBot="1">
      <c r="A55" s="91" t="s">
        <v>79</v>
      </c>
      <c r="B55" s="12" t="s">
        <v>80</v>
      </c>
      <c r="C55" s="12" t="s">
        <v>81</v>
      </c>
      <c r="E55" s="11"/>
      <c r="F55" s="21" t="s">
        <v>83</v>
      </c>
      <c r="G55" s="6" t="s">
        <v>84</v>
      </c>
      <c r="K55" s="24" t="s">
        <v>93</v>
      </c>
      <c r="O55" s="63" t="s">
        <v>264</v>
      </c>
      <c r="P55" s="63" t="s">
        <v>263</v>
      </c>
    </row>
    <row r="56" spans="1:29" ht="18.600000000000001" thickBot="1">
      <c r="A56" s="91"/>
      <c r="B56" s="3">
        <v>2</v>
      </c>
      <c r="C56" s="3">
        <v>2</v>
      </c>
      <c r="E56" s="26" t="s">
        <v>82</v>
      </c>
      <c r="F56" s="21">
        <f>(C4+E4)/2</f>
        <v>0</v>
      </c>
      <c r="G56" s="6">
        <f>(D4+F4)/2</f>
        <v>0.5</v>
      </c>
      <c r="J56" s="46" t="s">
        <v>239</v>
      </c>
      <c r="K56" s="97" t="s">
        <v>94</v>
      </c>
      <c r="L56" s="97"/>
      <c r="M56" s="97"/>
      <c r="N56" s="54">
        <f>SQRT((F56-A4)^2+(G56-B4)^2)</f>
        <v>2.6925824035672519</v>
      </c>
      <c r="O56" s="3">
        <f>N56*2/3</f>
        <v>1.7950549357115013</v>
      </c>
      <c r="P56" s="3">
        <f>N56/3</f>
        <v>0.89752746785575066</v>
      </c>
      <c r="R56" s="63" t="s">
        <v>266</v>
      </c>
      <c r="S56" s="3">
        <f>SQRT((S52-F62)^2+(T52-G62)^2)</f>
        <v>1.4142135623730951</v>
      </c>
      <c r="T56" s="70" t="s">
        <v>291</v>
      </c>
      <c r="U56" s="3">
        <f>SQRT((U52-F62)^2+(V52-G62)^2)</f>
        <v>1.4142135623730951</v>
      </c>
    </row>
    <row r="57" spans="1:29" ht="18" thickBot="1"/>
    <row r="58" spans="1:29" ht="18.600000000000001" thickBot="1">
      <c r="A58" s="91" t="s">
        <v>85</v>
      </c>
      <c r="B58" s="12" t="s">
        <v>86</v>
      </c>
      <c r="C58" s="12" t="s">
        <v>87</v>
      </c>
      <c r="E58" s="11"/>
      <c r="F58" s="21" t="s">
        <v>83</v>
      </c>
      <c r="G58" s="6" t="s">
        <v>84</v>
      </c>
      <c r="J58" s="46" t="s">
        <v>95</v>
      </c>
      <c r="K58" s="97" t="s">
        <v>96</v>
      </c>
      <c r="L58" s="97"/>
      <c r="M58" s="97"/>
      <c r="N58" s="54">
        <f>SQRT((F59-C4)^2+(G59-D4)^2)</f>
        <v>6.800735254367722</v>
      </c>
      <c r="O58" s="63">
        <f>N58*2/3</f>
        <v>4.5338235029118144</v>
      </c>
      <c r="P58" s="63">
        <f>N58/3</f>
        <v>2.2669117514559072</v>
      </c>
      <c r="R58" s="70" t="s">
        <v>292</v>
      </c>
      <c r="S58" s="3">
        <f>SQRT((F56-U52)^2+(G56-V52)^2)</f>
        <v>5.4083269131959844</v>
      </c>
      <c r="T58" s="70" t="s">
        <v>293</v>
      </c>
      <c r="U58" s="3">
        <f>SQRT((W52-F56)^2+(X52-G56)^2)</f>
        <v>5.4083269131959844</v>
      </c>
    </row>
    <row r="59" spans="1:29" ht="18.600000000000001" thickBot="1">
      <c r="A59" s="91"/>
      <c r="B59" s="3">
        <v>2</v>
      </c>
      <c r="C59" s="3">
        <v>2</v>
      </c>
      <c r="E59" s="26" t="s">
        <v>88</v>
      </c>
      <c r="F59" s="21">
        <f>(A4+E4)/2</f>
        <v>-1</v>
      </c>
      <c r="G59" s="6">
        <f>(B4+F4)/2</f>
        <v>1.5</v>
      </c>
      <c r="O59" s="56"/>
    </row>
    <row r="60" spans="1:29" ht="18.600000000000001" thickBot="1">
      <c r="J60" s="46" t="s">
        <v>97</v>
      </c>
      <c r="K60" s="97" t="s">
        <v>98</v>
      </c>
      <c r="L60" s="97"/>
      <c r="M60" s="97"/>
      <c r="N60" s="54">
        <f>SQRT((F62-E4)^2+(G62-F4)^2)</f>
        <v>9.4339811320566032</v>
      </c>
      <c r="O60" s="63">
        <f>N60*2/3</f>
        <v>6.2893207547044021</v>
      </c>
      <c r="P60" s="63">
        <f>N60/3</f>
        <v>3.1446603773522011</v>
      </c>
      <c r="R60" s="63" t="s">
        <v>267</v>
      </c>
      <c r="S60" s="3">
        <f>SQRT((F59-S52)^2+(G59-T52)^2)</f>
        <v>4.0311288741492746</v>
      </c>
      <c r="T60" s="70" t="s">
        <v>294</v>
      </c>
      <c r="U60" s="3">
        <f>SQRT((W52-F59)^2+(X52-G59)^2)</f>
        <v>4.0311288741492746</v>
      </c>
    </row>
    <row r="61" spans="1:29">
      <c r="A61" s="91" t="s">
        <v>90</v>
      </c>
      <c r="B61" s="12" t="s">
        <v>91</v>
      </c>
      <c r="C61" s="12" t="s">
        <v>92</v>
      </c>
      <c r="E61" s="11"/>
      <c r="F61" s="21" t="s">
        <v>83</v>
      </c>
      <c r="G61" s="6" t="s">
        <v>84</v>
      </c>
    </row>
    <row r="62" spans="1:29" ht="21">
      <c r="A62" s="91"/>
      <c r="B62" s="3">
        <v>2</v>
      </c>
      <c r="C62" s="3">
        <v>2</v>
      </c>
      <c r="E62" s="26" t="s">
        <v>89</v>
      </c>
      <c r="F62" s="21">
        <f>(A4+C4)/2</f>
        <v>2</v>
      </c>
      <c r="G62" s="6">
        <f>(B4+D4)/2</f>
        <v>-3</v>
      </c>
      <c r="L62" s="93" t="s">
        <v>114</v>
      </c>
      <c r="M62" s="93"/>
      <c r="N62" s="93"/>
      <c r="O62" s="93"/>
    </row>
    <row r="64" spans="1:29" ht="21">
      <c r="A64" s="90" t="s">
        <v>99</v>
      </c>
      <c r="B64" s="90"/>
      <c r="C64" s="90"/>
      <c r="D64" s="90"/>
      <c r="E64" s="90"/>
      <c r="F64" s="6" t="s">
        <v>110</v>
      </c>
      <c r="G64" s="6" t="s">
        <v>111</v>
      </c>
      <c r="H64" s="6" t="s">
        <v>83</v>
      </c>
      <c r="I64" s="6" t="s">
        <v>26</v>
      </c>
      <c r="J64" s="6" t="s">
        <v>113</v>
      </c>
      <c r="L64" s="50" t="s">
        <v>240</v>
      </c>
      <c r="M64" s="6" t="s">
        <v>115</v>
      </c>
      <c r="N64" s="50">
        <f>M2/2</f>
        <v>1.4142135623730951</v>
      </c>
    </row>
    <row r="65" spans="1:21" ht="18">
      <c r="A65" s="3" t="s">
        <v>100</v>
      </c>
      <c r="B65" s="12" t="s">
        <v>20</v>
      </c>
      <c r="C65" s="89" t="s">
        <v>22</v>
      </c>
      <c r="D65" s="12" t="s">
        <v>23</v>
      </c>
      <c r="F65" s="6" t="s">
        <v>110</v>
      </c>
      <c r="G65" s="6">
        <f>-B68/E68</f>
        <v>-2.5</v>
      </c>
      <c r="H65" s="6" t="s">
        <v>83</v>
      </c>
      <c r="I65" s="6" t="s">
        <v>26</v>
      </c>
      <c r="J65" s="6">
        <f>-H68/E68</f>
        <v>0.5</v>
      </c>
      <c r="L65" s="50" t="s">
        <v>241</v>
      </c>
      <c r="M65" s="6" t="s">
        <v>116</v>
      </c>
      <c r="N65" s="50">
        <f>M3/2</f>
        <v>5.4083269131959844</v>
      </c>
    </row>
    <row r="66" spans="1:21" ht="18">
      <c r="B66" s="3" t="s">
        <v>101</v>
      </c>
      <c r="C66" s="89"/>
      <c r="D66" s="3" t="s">
        <v>102</v>
      </c>
      <c r="L66" s="50" t="s">
        <v>242</v>
      </c>
      <c r="M66" s="6" t="s">
        <v>117</v>
      </c>
      <c r="N66" s="50">
        <f>M4/2</f>
        <v>4.0311288741492746</v>
      </c>
    </row>
    <row r="68" spans="1:21" ht="21">
      <c r="A68" s="3" t="s">
        <v>100</v>
      </c>
      <c r="B68" s="6">
        <f>G56-B4</f>
        <v>2.5</v>
      </c>
      <c r="C68" s="6" t="s">
        <v>25</v>
      </c>
      <c r="D68" s="13" t="s">
        <v>26</v>
      </c>
      <c r="E68" s="6">
        <f>-(F56-A4)</f>
        <v>1</v>
      </c>
      <c r="F68" s="6" t="s">
        <v>27</v>
      </c>
      <c r="G68" s="13" t="s">
        <v>26</v>
      </c>
      <c r="H68" s="6">
        <f>(G56-B4)*(-A4)-(F56-A4)*(-B4)</f>
        <v>-0.5</v>
      </c>
      <c r="I68" s="15" t="s">
        <v>22</v>
      </c>
      <c r="J68" s="6">
        <v>0</v>
      </c>
      <c r="L68" s="90" t="s">
        <v>185</v>
      </c>
      <c r="M68" s="90"/>
      <c r="N68" s="90"/>
      <c r="O68" s="90"/>
      <c r="P68" s="90"/>
      <c r="Q68" s="6" t="s">
        <v>110</v>
      </c>
      <c r="R68" s="6" t="s">
        <v>111</v>
      </c>
      <c r="S68" s="6" t="s">
        <v>83</v>
      </c>
      <c r="T68" s="6" t="s">
        <v>26</v>
      </c>
      <c r="U68" s="6" t="s">
        <v>113</v>
      </c>
    </row>
    <row r="69" spans="1:21" ht="18">
      <c r="B69" s="6">
        <f>B68/E70</f>
        <v>-0.27777777777777779</v>
      </c>
      <c r="C69" s="6" t="s">
        <v>25</v>
      </c>
      <c r="D69" s="13" t="s">
        <v>26</v>
      </c>
      <c r="E69" s="6">
        <f>E68/E70</f>
        <v>-0.1111111111111111</v>
      </c>
      <c r="F69" s="6" t="s">
        <v>27</v>
      </c>
      <c r="G69" s="13" t="s">
        <v>26</v>
      </c>
      <c r="H69" s="6">
        <f>H68/E70</f>
        <v>5.5555555555555552E-2</v>
      </c>
      <c r="I69" s="15" t="s">
        <v>22</v>
      </c>
      <c r="J69" s="6">
        <v>0</v>
      </c>
      <c r="L69" s="14" t="s">
        <v>118</v>
      </c>
      <c r="M69" s="25" t="s">
        <v>119</v>
      </c>
      <c r="N69" s="89" t="s">
        <v>22</v>
      </c>
      <c r="O69" s="25" t="s">
        <v>121</v>
      </c>
      <c r="P69" s="14"/>
      <c r="Q69" s="6" t="s">
        <v>110</v>
      </c>
      <c r="R69" s="6">
        <f>-M72/P72</f>
        <v>-1</v>
      </c>
      <c r="S69" s="6" t="s">
        <v>83</v>
      </c>
      <c r="T69" s="6" t="s">
        <v>26</v>
      </c>
      <c r="U69" s="6">
        <f>-S72/P72</f>
        <v>0.5</v>
      </c>
    </row>
    <row r="70" spans="1:21">
      <c r="E70" s="3">
        <v>-9</v>
      </c>
      <c r="L70" s="14"/>
      <c r="M70" s="14" t="s">
        <v>120</v>
      </c>
      <c r="N70" s="89"/>
      <c r="O70" s="14" t="s">
        <v>122</v>
      </c>
      <c r="P70" s="14"/>
      <c r="Q70" s="14"/>
      <c r="R70" s="14"/>
      <c r="S70" s="14"/>
      <c r="T70" s="14"/>
      <c r="U70" s="14"/>
    </row>
    <row r="71" spans="1:21" ht="18">
      <c r="A71" s="14" t="s">
        <v>103</v>
      </c>
      <c r="B71" s="12" t="s">
        <v>29</v>
      </c>
      <c r="C71" s="89" t="s">
        <v>22</v>
      </c>
      <c r="D71" s="12" t="s">
        <v>31</v>
      </c>
      <c r="F71" s="6" t="s">
        <v>110</v>
      </c>
      <c r="G71" s="6" t="s">
        <v>111</v>
      </c>
      <c r="H71" s="6" t="s">
        <v>83</v>
      </c>
      <c r="I71" s="6" t="s">
        <v>26</v>
      </c>
      <c r="J71" s="6" t="s">
        <v>113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ht="18">
      <c r="B72" s="14" t="s">
        <v>105</v>
      </c>
      <c r="C72" s="89"/>
      <c r="D72" s="14" t="s">
        <v>106</v>
      </c>
      <c r="F72" s="6" t="s">
        <v>110</v>
      </c>
      <c r="G72" s="6">
        <f>-B74/E74</f>
        <v>-1.375</v>
      </c>
      <c r="H72" s="6" t="s">
        <v>83</v>
      </c>
      <c r="I72" s="6" t="s">
        <v>26</v>
      </c>
      <c r="J72" s="6">
        <f>-H74/E74</f>
        <v>0.125</v>
      </c>
      <c r="L72" s="14" t="s">
        <v>118</v>
      </c>
      <c r="M72" s="6">
        <f>G59-G56</f>
        <v>1</v>
      </c>
      <c r="N72" s="6" t="s">
        <v>25</v>
      </c>
      <c r="O72" s="13" t="s">
        <v>26</v>
      </c>
      <c r="P72" s="6">
        <f>-(F59-F56)</f>
        <v>1</v>
      </c>
      <c r="Q72" s="6" t="s">
        <v>27</v>
      </c>
      <c r="R72" s="13" t="s">
        <v>26</v>
      </c>
      <c r="S72" s="6">
        <f>(G59-G56)*(-F56)-(F59-F56)*(-G56)</f>
        <v>-0.5</v>
      </c>
      <c r="T72" s="15" t="s">
        <v>22</v>
      </c>
      <c r="U72" s="6">
        <v>0</v>
      </c>
    </row>
    <row r="73" spans="1:21">
      <c r="L73" s="14"/>
      <c r="M73" s="50">
        <f>M72/-2</f>
        <v>-0.5</v>
      </c>
      <c r="N73" s="50" t="s">
        <v>25</v>
      </c>
      <c r="O73" s="51" t="s">
        <v>26</v>
      </c>
      <c r="P73" s="50">
        <f>P72/-2</f>
        <v>-0.5</v>
      </c>
      <c r="Q73" s="50" t="s">
        <v>27</v>
      </c>
      <c r="R73" s="51" t="s">
        <v>26</v>
      </c>
      <c r="S73" s="50">
        <f>S72/-2</f>
        <v>0.25</v>
      </c>
      <c r="T73" s="52" t="s">
        <v>22</v>
      </c>
      <c r="U73" s="50">
        <v>0</v>
      </c>
    </row>
    <row r="74" spans="1:21" ht="18">
      <c r="A74" s="3" t="s">
        <v>103</v>
      </c>
      <c r="B74" s="6">
        <f>G59-D4</f>
        <v>5.5</v>
      </c>
      <c r="C74" s="6" t="s">
        <v>25</v>
      </c>
      <c r="D74" s="13" t="s">
        <v>26</v>
      </c>
      <c r="E74" s="6">
        <f>-(F59-C4)</f>
        <v>4</v>
      </c>
      <c r="F74" s="6" t="s">
        <v>27</v>
      </c>
      <c r="G74" s="13" t="s">
        <v>26</v>
      </c>
      <c r="H74" s="6">
        <f>(G59-D4)*(-C4)-(F59-C4)*(-D4)</f>
        <v>-0.5</v>
      </c>
      <c r="I74" s="15" t="s">
        <v>22</v>
      </c>
      <c r="J74" s="6">
        <v>0</v>
      </c>
    </row>
    <row r="75" spans="1:21" ht="21">
      <c r="B75" s="6">
        <f>B74/-5</f>
        <v>-1.1000000000000001</v>
      </c>
      <c r="C75" s="6" t="s">
        <v>25</v>
      </c>
      <c r="D75" s="13" t="s">
        <v>26</v>
      </c>
      <c r="E75" s="6">
        <f>E74*2</f>
        <v>8</v>
      </c>
      <c r="F75" s="6" t="s">
        <v>27</v>
      </c>
      <c r="G75" s="13" t="s">
        <v>26</v>
      </c>
      <c r="H75" s="6">
        <f>H74/-5</f>
        <v>0.1</v>
      </c>
      <c r="I75" s="15" t="s">
        <v>22</v>
      </c>
      <c r="J75" s="6">
        <v>0</v>
      </c>
      <c r="L75" s="90"/>
      <c r="M75" s="90"/>
      <c r="N75" s="90"/>
      <c r="O75" s="90"/>
      <c r="P75" s="90"/>
      <c r="Q75" s="6" t="s">
        <v>110</v>
      </c>
      <c r="R75" s="6" t="s">
        <v>111</v>
      </c>
      <c r="S75" s="6" t="s">
        <v>83</v>
      </c>
      <c r="T75" s="6" t="s">
        <v>26</v>
      </c>
      <c r="U75" s="6" t="s">
        <v>113</v>
      </c>
    </row>
    <row r="76" spans="1:21" ht="18">
      <c r="L76" s="14" t="s">
        <v>123</v>
      </c>
      <c r="M76" s="25" t="s">
        <v>119</v>
      </c>
      <c r="N76" s="89" t="s">
        <v>22</v>
      </c>
      <c r="O76" s="25" t="s">
        <v>125</v>
      </c>
      <c r="P76" s="14"/>
      <c r="Q76" s="6" t="s">
        <v>110</v>
      </c>
      <c r="R76" s="6">
        <f>-M79/P79</f>
        <v>-1.5</v>
      </c>
      <c r="S76" s="6" t="s">
        <v>83</v>
      </c>
      <c r="T76" s="6" t="s">
        <v>26</v>
      </c>
      <c r="U76" s="6">
        <f>-S79/P79</f>
        <v>0</v>
      </c>
    </row>
    <row r="77" spans="1:21" ht="18">
      <c r="A77" s="3" t="s">
        <v>104</v>
      </c>
      <c r="B77" s="25" t="s">
        <v>107</v>
      </c>
      <c r="C77" s="89" t="s">
        <v>22</v>
      </c>
      <c r="D77" s="25" t="s">
        <v>59</v>
      </c>
      <c r="F77" s="6" t="s">
        <v>110</v>
      </c>
      <c r="G77" s="6" t="s">
        <v>111</v>
      </c>
      <c r="H77" s="6" t="s">
        <v>83</v>
      </c>
      <c r="I77" s="6" t="s">
        <v>26</v>
      </c>
      <c r="J77" s="6" t="s">
        <v>113</v>
      </c>
      <c r="L77" s="14"/>
      <c r="M77" s="14" t="s">
        <v>124</v>
      </c>
      <c r="N77" s="89"/>
      <c r="O77" s="14" t="s">
        <v>126</v>
      </c>
      <c r="P77" s="14"/>
      <c r="Q77" s="14"/>
      <c r="R77" s="14"/>
      <c r="S77" s="14"/>
      <c r="T77" s="14"/>
      <c r="U77" s="14"/>
    </row>
    <row r="78" spans="1:21">
      <c r="B78" s="14" t="s">
        <v>108</v>
      </c>
      <c r="C78" s="89"/>
      <c r="D78" s="14" t="s">
        <v>109</v>
      </c>
      <c r="F78" s="6" t="s">
        <v>110</v>
      </c>
      <c r="G78" s="6">
        <f>-B80/E80</f>
        <v>-1.6</v>
      </c>
      <c r="H78" s="6" t="s">
        <v>83</v>
      </c>
      <c r="I78" s="6" t="s">
        <v>26</v>
      </c>
      <c r="J78" s="6">
        <f>-H80/E80</f>
        <v>0.2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ht="18">
      <c r="L79" s="14" t="s">
        <v>123</v>
      </c>
      <c r="M79" s="6">
        <f>G62-G59</f>
        <v>-4.5</v>
      </c>
      <c r="N79" s="6" t="s">
        <v>25</v>
      </c>
      <c r="O79" s="13" t="s">
        <v>26</v>
      </c>
      <c r="P79" s="6">
        <f>-(F62-F59)</f>
        <v>-3</v>
      </c>
      <c r="Q79" s="6" t="s">
        <v>27</v>
      </c>
      <c r="R79" s="13" t="s">
        <v>26</v>
      </c>
      <c r="S79" s="6">
        <f>(G62-G59)*(-F59)-(F62-F59)*(-G59)</f>
        <v>0</v>
      </c>
      <c r="T79" s="15" t="s">
        <v>22</v>
      </c>
      <c r="U79" s="6">
        <v>0</v>
      </c>
    </row>
    <row r="80" spans="1:21" ht="18">
      <c r="A80" s="3" t="s">
        <v>104</v>
      </c>
      <c r="B80" s="6">
        <f>G62-F4</f>
        <v>-8</v>
      </c>
      <c r="C80" s="6" t="s">
        <v>25</v>
      </c>
      <c r="D80" s="13" t="s">
        <v>26</v>
      </c>
      <c r="E80" s="6">
        <f>-(F62-E4)</f>
        <v>-5</v>
      </c>
      <c r="F80" s="6" t="s">
        <v>27</v>
      </c>
      <c r="G80" s="13" t="s">
        <v>26</v>
      </c>
      <c r="H80" s="6">
        <f>(G62-F4)*(-E4)-(F62-E4)*(-F4)</f>
        <v>1</v>
      </c>
      <c r="I80" s="15" t="s">
        <v>22</v>
      </c>
      <c r="J80" s="6">
        <v>0</v>
      </c>
      <c r="L80" s="14"/>
      <c r="M80" s="50">
        <f>M79/3</f>
        <v>-1.5</v>
      </c>
      <c r="N80" s="50" t="s">
        <v>25</v>
      </c>
      <c r="O80" s="51" t="s">
        <v>26</v>
      </c>
      <c r="P80" s="50">
        <f>P79/3</f>
        <v>-1</v>
      </c>
      <c r="Q80" s="50" t="s">
        <v>27</v>
      </c>
      <c r="R80" s="51" t="s">
        <v>26</v>
      </c>
      <c r="S80" s="50">
        <f>S79/3</f>
        <v>0</v>
      </c>
      <c r="T80" s="52" t="s">
        <v>22</v>
      </c>
      <c r="U80" s="50">
        <v>0</v>
      </c>
    </row>
    <row r="81" spans="1:35">
      <c r="B81" s="6">
        <f>B80/B82</f>
        <v>-2</v>
      </c>
      <c r="C81" s="6" t="s">
        <v>25</v>
      </c>
      <c r="D81" s="13" t="s">
        <v>26</v>
      </c>
      <c r="E81" s="6">
        <f>E80/B82</f>
        <v>-1.25</v>
      </c>
      <c r="F81" s="6" t="s">
        <v>27</v>
      </c>
      <c r="G81" s="13" t="s">
        <v>26</v>
      </c>
      <c r="H81" s="6">
        <f>H80/B82</f>
        <v>0.25</v>
      </c>
      <c r="I81" s="15" t="s">
        <v>22</v>
      </c>
      <c r="J81" s="6">
        <v>0</v>
      </c>
    </row>
    <row r="82" spans="1:35" ht="21">
      <c r="B82" s="3">
        <v>4</v>
      </c>
      <c r="L82" s="90"/>
      <c r="M82" s="90"/>
      <c r="N82" s="90"/>
      <c r="O82" s="90"/>
      <c r="P82" s="90"/>
      <c r="Q82" s="6" t="s">
        <v>110</v>
      </c>
      <c r="R82" s="6" t="s">
        <v>111</v>
      </c>
      <c r="S82" s="6" t="s">
        <v>83</v>
      </c>
      <c r="T82" s="6" t="s">
        <v>26</v>
      </c>
      <c r="U82" s="6" t="s">
        <v>113</v>
      </c>
    </row>
    <row r="83" spans="1:35" ht="21">
      <c r="A83" s="24" t="s">
        <v>131</v>
      </c>
      <c r="L83" s="14" t="s">
        <v>127</v>
      </c>
      <c r="M83" s="25" t="s">
        <v>128</v>
      </c>
      <c r="N83" s="89" t="s">
        <v>22</v>
      </c>
      <c r="O83" s="25" t="s">
        <v>121</v>
      </c>
      <c r="P83" s="14"/>
      <c r="Q83" s="6" t="s">
        <v>110</v>
      </c>
      <c r="R83" s="6">
        <f>-M86/P86</f>
        <v>-1.75</v>
      </c>
      <c r="S83" s="6" t="s">
        <v>83</v>
      </c>
      <c r="T83" s="6" t="s">
        <v>26</v>
      </c>
      <c r="U83" s="6">
        <f>-S86/P86</f>
        <v>0.5</v>
      </c>
    </row>
    <row r="84" spans="1:35" ht="18.75" customHeight="1">
      <c r="A84" s="92" t="s">
        <v>132</v>
      </c>
      <c r="B84" s="25" t="s">
        <v>133</v>
      </c>
      <c r="C84" s="92" t="s">
        <v>22</v>
      </c>
      <c r="D84" s="92">
        <f>(2*G26)/M3</f>
        <v>0.55470019622522904</v>
      </c>
      <c r="F84" s="92" t="s">
        <v>135</v>
      </c>
      <c r="G84" s="25" t="s">
        <v>133</v>
      </c>
      <c r="H84" s="92" t="s">
        <v>22</v>
      </c>
      <c r="I84" s="92">
        <f>2*G26/M4</f>
        <v>0.74420840753525075</v>
      </c>
      <c r="L84" s="14"/>
      <c r="M84" s="14" t="s">
        <v>129</v>
      </c>
      <c r="N84" s="89"/>
      <c r="O84" s="14" t="s">
        <v>130</v>
      </c>
      <c r="P84" s="14"/>
      <c r="Q84" s="14"/>
      <c r="R84" s="14"/>
      <c r="S84" s="14"/>
      <c r="T84" s="14"/>
      <c r="U84" s="14"/>
      <c r="AA84" s="131" t="s">
        <v>1</v>
      </c>
      <c r="AB84" s="132"/>
      <c r="AC84" s="131" t="s">
        <v>2</v>
      </c>
      <c r="AD84" s="132"/>
      <c r="AE84" s="131" t="s">
        <v>3</v>
      </c>
      <c r="AF84" s="132"/>
    </row>
    <row r="85" spans="1:35">
      <c r="A85" s="92"/>
      <c r="B85" s="14" t="s">
        <v>134</v>
      </c>
      <c r="C85" s="92"/>
      <c r="D85" s="92"/>
      <c r="F85" s="92"/>
      <c r="G85" s="14" t="s">
        <v>136</v>
      </c>
      <c r="H85" s="92"/>
      <c r="I85" s="92"/>
      <c r="L85" s="14"/>
      <c r="M85" s="14"/>
      <c r="N85" s="14"/>
      <c r="O85" s="14"/>
      <c r="P85" s="14"/>
      <c r="Q85" s="14"/>
      <c r="R85" s="14"/>
      <c r="S85" s="14"/>
      <c r="T85" s="14"/>
      <c r="U85" s="14"/>
      <c r="AA85" s="6" t="s">
        <v>5</v>
      </c>
      <c r="AB85" s="6" t="s">
        <v>6</v>
      </c>
      <c r="AC85" s="6" t="s">
        <v>7</v>
      </c>
      <c r="AD85" s="6" t="s">
        <v>8</v>
      </c>
      <c r="AE85" s="6" t="s">
        <v>9</v>
      </c>
      <c r="AF85" s="6" t="s">
        <v>10</v>
      </c>
    </row>
    <row r="86" spans="1:35" ht="18">
      <c r="L86" s="14" t="s">
        <v>127</v>
      </c>
      <c r="M86" s="6">
        <f>G62-G56</f>
        <v>-3.5</v>
      </c>
      <c r="N86" s="6" t="s">
        <v>25</v>
      </c>
      <c r="O86" s="13" t="s">
        <v>26</v>
      </c>
      <c r="P86" s="6">
        <f>-(F62-F56)</f>
        <v>-2</v>
      </c>
      <c r="Q86" s="6" t="s">
        <v>27</v>
      </c>
      <c r="R86" s="13" t="s">
        <v>26</v>
      </c>
      <c r="S86" s="6">
        <f>(G62-G56)*(-F56)-(F62-F56)*(-G56)</f>
        <v>1</v>
      </c>
      <c r="T86" s="15" t="s">
        <v>22</v>
      </c>
      <c r="U86" s="6">
        <v>0</v>
      </c>
      <c r="AA86" s="6">
        <f>A4</f>
        <v>1</v>
      </c>
      <c r="AB86" s="6">
        <f>B4</f>
        <v>-2</v>
      </c>
      <c r="AC86" s="6">
        <f>C4</f>
        <v>3</v>
      </c>
      <c r="AD86" s="6">
        <f>D4</f>
        <v>-4</v>
      </c>
      <c r="AE86" s="6">
        <f>E4</f>
        <v>-3</v>
      </c>
      <c r="AF86" s="6">
        <f>F4</f>
        <v>5</v>
      </c>
    </row>
    <row r="87" spans="1:35" ht="18.75" customHeight="1">
      <c r="A87" s="92" t="s">
        <v>137</v>
      </c>
      <c r="B87" s="25" t="s">
        <v>133</v>
      </c>
      <c r="C87" s="92" t="s">
        <v>22</v>
      </c>
      <c r="D87" s="92">
        <f>2*G26/M2</f>
        <v>2.1213203435596424</v>
      </c>
      <c r="L87" s="14"/>
      <c r="M87" s="50">
        <f>M86*-4</f>
        <v>14</v>
      </c>
      <c r="N87" s="50" t="s">
        <v>25</v>
      </c>
      <c r="O87" s="51" t="s">
        <v>26</v>
      </c>
      <c r="P87" s="50">
        <f>P86*-4</f>
        <v>8</v>
      </c>
      <c r="Q87" s="50" t="s">
        <v>27</v>
      </c>
      <c r="R87" s="51" t="s">
        <v>26</v>
      </c>
      <c r="S87" s="50">
        <f>S86*-4</f>
        <v>-4</v>
      </c>
      <c r="T87" s="52" t="s">
        <v>22</v>
      </c>
      <c r="U87" s="50">
        <v>0</v>
      </c>
    </row>
    <row r="88" spans="1:35">
      <c r="A88" s="92"/>
      <c r="B88" s="14" t="s">
        <v>138</v>
      </c>
      <c r="C88" s="92"/>
      <c r="D88" s="92"/>
    </row>
    <row r="89" spans="1:35">
      <c r="N89" s="3" t="str">
        <f>L92</f>
        <v>АА2</v>
      </c>
      <c r="O89" s="6" t="s">
        <v>110</v>
      </c>
      <c r="P89" s="6" t="s">
        <v>111</v>
      </c>
      <c r="Q89" s="6" t="s">
        <v>83</v>
      </c>
      <c r="R89" s="6" t="s">
        <v>26</v>
      </c>
      <c r="S89" s="6" t="s">
        <v>113</v>
      </c>
      <c r="T89" s="3" t="str">
        <f>L93</f>
        <v>ВС</v>
      </c>
      <c r="U89" s="6" t="s">
        <v>110</v>
      </c>
      <c r="V89" s="6" t="s">
        <v>111</v>
      </c>
      <c r="W89" s="6" t="s">
        <v>83</v>
      </c>
      <c r="X89" s="6" t="s">
        <v>26</v>
      </c>
      <c r="Y89" s="6" t="s">
        <v>113</v>
      </c>
      <c r="AA89" s="127" t="s">
        <v>268</v>
      </c>
      <c r="AB89" s="127"/>
      <c r="AC89" s="127"/>
      <c r="AD89" s="127"/>
      <c r="AE89" s="127"/>
      <c r="AF89" s="127"/>
    </row>
    <row r="90" spans="1:35" ht="18.75" customHeight="1">
      <c r="A90" s="90" t="s">
        <v>139</v>
      </c>
      <c r="B90" s="90"/>
      <c r="C90" s="90"/>
      <c r="D90" s="90"/>
      <c r="E90" s="90"/>
      <c r="F90" s="6" t="s">
        <v>110</v>
      </c>
      <c r="G90" s="6" t="s">
        <v>111</v>
      </c>
      <c r="H90" s="6" t="s">
        <v>83</v>
      </c>
      <c r="I90" s="6" t="s">
        <v>26</v>
      </c>
      <c r="J90" s="6" t="s">
        <v>113</v>
      </c>
      <c r="K90" s="14"/>
      <c r="L90" s="24" t="s">
        <v>146</v>
      </c>
      <c r="O90" s="6" t="s">
        <v>110</v>
      </c>
      <c r="P90" s="6">
        <f>-M92/P92</f>
        <v>0.66666666666666663</v>
      </c>
      <c r="Q90" s="6" t="s">
        <v>83</v>
      </c>
      <c r="R90" s="6" t="s">
        <v>26</v>
      </c>
      <c r="S90" s="6">
        <f>-S92/P92</f>
        <v>-2.6666666666666665</v>
      </c>
      <c r="U90" s="6" t="s">
        <v>110</v>
      </c>
      <c r="V90" s="6">
        <f>-M93/P93</f>
        <v>-1.5</v>
      </c>
      <c r="W90" s="6" t="s">
        <v>83</v>
      </c>
      <c r="X90" s="6" t="s">
        <v>26</v>
      </c>
      <c r="Y90" s="6">
        <f>-S93/P93</f>
        <v>0.5</v>
      </c>
      <c r="AA90" s="63"/>
      <c r="AB90" s="63"/>
      <c r="AC90" s="63"/>
      <c r="AD90" s="63"/>
      <c r="AE90" s="63"/>
      <c r="AF90" s="63"/>
    </row>
    <row r="91" spans="1:35" ht="18">
      <c r="A91" s="14" t="s">
        <v>140</v>
      </c>
      <c r="B91" s="25" t="s">
        <v>20</v>
      </c>
      <c r="C91" s="89" t="s">
        <v>22</v>
      </c>
      <c r="D91" s="25" t="s">
        <v>23</v>
      </c>
      <c r="E91" s="14"/>
      <c r="F91" s="6" t="s">
        <v>110</v>
      </c>
      <c r="G91" s="6">
        <f>-$B$94/$E$94</f>
        <v>0.66666666666666663</v>
      </c>
      <c r="H91" s="6" t="s">
        <v>83</v>
      </c>
      <c r="I91" s="6" t="s">
        <v>26</v>
      </c>
      <c r="J91" s="6">
        <f>-$H$94/$E$94</f>
        <v>-2.6666666666666665</v>
      </c>
      <c r="K91" s="14"/>
      <c r="L91" s="14" t="s">
        <v>147</v>
      </c>
      <c r="M91" s="22" t="s">
        <v>148</v>
      </c>
      <c r="AA91" s="63"/>
      <c r="AB91" s="63" t="s">
        <v>271</v>
      </c>
      <c r="AC91" s="63">
        <f>SQRT((AA86-U115)^2+(AB86-U114)^2)</f>
        <v>7.7781745930520225</v>
      </c>
      <c r="AD91" s="63" t="s">
        <v>272</v>
      </c>
      <c r="AE91" s="63">
        <f>SQRT((AC86-U115)^2+(AD86-U114)^2)</f>
        <v>10.606601717798213</v>
      </c>
      <c r="AF91" s="63" t="s">
        <v>277</v>
      </c>
      <c r="AG91" s="3">
        <f>AC91+AE91</f>
        <v>18.384776310850235</v>
      </c>
      <c r="AI91" s="3">
        <f>SQRT((AC86-AA86)^2+(AD86-AB86)^2)</f>
        <v>2.8284271247461903</v>
      </c>
    </row>
    <row r="92" spans="1:35">
      <c r="A92" s="14"/>
      <c r="B92" s="14" t="s">
        <v>32</v>
      </c>
      <c r="C92" s="89"/>
      <c r="D92" s="14" t="s">
        <v>141</v>
      </c>
      <c r="E92" s="14"/>
      <c r="F92" s="14"/>
      <c r="G92" s="14"/>
      <c r="H92" s="14"/>
      <c r="I92" s="14"/>
      <c r="J92" s="14"/>
      <c r="K92" s="14"/>
      <c r="L92" s="6" t="s">
        <v>149</v>
      </c>
      <c r="M92" s="6">
        <f>B95</f>
        <v>-2</v>
      </c>
      <c r="N92" s="6" t="s">
        <v>25</v>
      </c>
      <c r="O92" s="6" t="s">
        <v>26</v>
      </c>
      <c r="P92" s="6">
        <f>E95</f>
        <v>3</v>
      </c>
      <c r="Q92" s="6" t="s">
        <v>27</v>
      </c>
      <c r="R92" s="6" t="s">
        <v>26</v>
      </c>
      <c r="S92" s="6">
        <f>H95</f>
        <v>8</v>
      </c>
      <c r="T92" s="6" t="s">
        <v>22</v>
      </c>
      <c r="U92" s="6">
        <v>0</v>
      </c>
      <c r="AA92" s="63"/>
      <c r="AB92" s="63"/>
      <c r="AC92" s="63"/>
      <c r="AD92" s="63"/>
      <c r="AE92" s="63"/>
      <c r="AF92" s="63"/>
      <c r="AI92" s="37"/>
    </row>
    <row r="93" spans="1:35" ht="18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6" t="s">
        <v>33</v>
      </c>
      <c r="M93" s="6">
        <f>B17</f>
        <v>4.5</v>
      </c>
      <c r="N93" s="6" t="s">
        <v>25</v>
      </c>
      <c r="O93" s="6" t="s">
        <v>26</v>
      </c>
      <c r="P93" s="6">
        <f>E17</f>
        <v>3</v>
      </c>
      <c r="Q93" s="6" t="s">
        <v>27</v>
      </c>
      <c r="R93" s="6" t="s">
        <v>26</v>
      </c>
      <c r="S93" s="6">
        <f>H17</f>
        <v>-1.5</v>
      </c>
      <c r="T93" s="6" t="s">
        <v>22</v>
      </c>
      <c r="U93" s="6">
        <v>0</v>
      </c>
      <c r="W93" s="79" t="s">
        <v>269</v>
      </c>
      <c r="X93" s="79"/>
      <c r="AA93" s="63"/>
      <c r="AB93" s="63" t="s">
        <v>273</v>
      </c>
      <c r="AC93" s="63">
        <f>SQRT((U97-AC86)^2+(U96-AD86)^2)</f>
        <v>2.7735009811261455</v>
      </c>
      <c r="AD93" s="63" t="s">
        <v>274</v>
      </c>
      <c r="AE93" s="63">
        <f>SQRT((AE86-U97)^2+(AF86-U96)^2)</f>
        <v>8.0431528452658227</v>
      </c>
      <c r="AF93" s="63" t="s">
        <v>13</v>
      </c>
      <c r="AG93" s="3">
        <f>AC93+AE93</f>
        <v>10.816653826391969</v>
      </c>
      <c r="AI93" s="37">
        <f>SQRT((AE86-AC86)^2+(AF86-AD86)^2)</f>
        <v>10.816653826391969</v>
      </c>
    </row>
    <row r="94" spans="1:35" ht="18">
      <c r="A94" s="14" t="s">
        <v>140</v>
      </c>
      <c r="B94" s="6">
        <f>C4-E4</f>
        <v>6</v>
      </c>
      <c r="C94" s="6" t="s">
        <v>25</v>
      </c>
      <c r="D94" s="13" t="s">
        <v>26</v>
      </c>
      <c r="E94" s="6">
        <f>-(F4-D4)</f>
        <v>-9</v>
      </c>
      <c r="F94" s="6" t="s">
        <v>27</v>
      </c>
      <c r="G94" s="13" t="s">
        <v>26</v>
      </c>
      <c r="H94" s="6">
        <f>(C4-E4)*(-A4)-(F4-D4)*(-B4)</f>
        <v>-24</v>
      </c>
      <c r="I94" s="15" t="s">
        <v>22</v>
      </c>
      <c r="J94" s="6">
        <v>0</v>
      </c>
      <c r="K94" s="14"/>
      <c r="L94" s="13" t="s">
        <v>249</v>
      </c>
      <c r="M94" s="6">
        <f>M93/M97</f>
        <v>4.5</v>
      </c>
      <c r="N94" s="6" t="s">
        <v>83</v>
      </c>
      <c r="O94" s="6" t="s">
        <v>26</v>
      </c>
      <c r="P94" s="6">
        <f>P93/M97</f>
        <v>3</v>
      </c>
      <c r="Q94" s="6" t="s">
        <v>84</v>
      </c>
      <c r="R94" s="6" t="s">
        <v>26</v>
      </c>
      <c r="S94" s="6">
        <f>S93/M97</f>
        <v>-1.5</v>
      </c>
      <c r="T94" s="6" t="s">
        <v>22</v>
      </c>
      <c r="U94" s="6">
        <v>0</v>
      </c>
      <c r="V94" s="47" t="s">
        <v>270</v>
      </c>
      <c r="W94" s="63" t="s">
        <v>83</v>
      </c>
      <c r="X94" s="63" t="s">
        <v>113</v>
      </c>
      <c r="AA94" s="63"/>
      <c r="AB94" s="63"/>
      <c r="AC94" s="63"/>
      <c r="AD94" s="63"/>
      <c r="AE94" s="63"/>
      <c r="AF94" s="63"/>
      <c r="AI94" s="37"/>
    </row>
    <row r="95" spans="1:35" ht="18">
      <c r="A95" s="14"/>
      <c r="B95" s="6">
        <f>B94/-3</f>
        <v>-2</v>
      </c>
      <c r="C95" s="6" t="s">
        <v>25</v>
      </c>
      <c r="D95" s="13" t="s">
        <v>26</v>
      </c>
      <c r="E95" s="6">
        <f>E94/-3</f>
        <v>3</v>
      </c>
      <c r="F95" s="6" t="s">
        <v>27</v>
      </c>
      <c r="G95" s="13" t="s">
        <v>26</v>
      </c>
      <c r="H95" s="6">
        <f>H94/-3</f>
        <v>8</v>
      </c>
      <c r="I95" s="15" t="s">
        <v>22</v>
      </c>
      <c r="J95" s="6">
        <v>0</v>
      </c>
      <c r="K95" s="14"/>
      <c r="L95" s="6" t="s">
        <v>150</v>
      </c>
      <c r="M95" s="6">
        <f>M92+M94</f>
        <v>2.5</v>
      </c>
      <c r="N95" s="6" t="s">
        <v>83</v>
      </c>
      <c r="O95" s="6" t="s">
        <v>26</v>
      </c>
      <c r="P95" s="6">
        <f>P92+P94</f>
        <v>6</v>
      </c>
      <c r="Q95" s="6" t="s">
        <v>84</v>
      </c>
      <c r="R95" s="6"/>
      <c r="S95" s="6"/>
      <c r="T95" s="6" t="s">
        <v>22</v>
      </c>
      <c r="U95" s="6">
        <f>-(S92+S94)</f>
        <v>-6.5</v>
      </c>
      <c r="V95" s="67" t="s">
        <v>33</v>
      </c>
      <c r="W95" s="3">
        <f>P90-V90</f>
        <v>2.1666666666666665</v>
      </c>
      <c r="X95" s="3">
        <f>-(S90-Y90)</f>
        <v>3.1666666666666665</v>
      </c>
      <c r="AA95" s="63"/>
      <c r="AB95" s="63" t="s">
        <v>275</v>
      </c>
      <c r="AC95" s="63">
        <f>SQRT((U106-AA86)^2+(U105-AB86)^2)</f>
        <v>2.7287641609625868</v>
      </c>
      <c r="AD95" s="63" t="s">
        <v>276</v>
      </c>
      <c r="AE95" s="63">
        <f>SQRT((AE86-U106)^2+(AF86-U105)^2)</f>
        <v>10.791021909261136</v>
      </c>
      <c r="AF95" s="63" t="s">
        <v>15</v>
      </c>
      <c r="AG95" s="3">
        <f>AC95+AE95</f>
        <v>13.519786070223724</v>
      </c>
      <c r="AI95" s="3">
        <f>SQRT((AE86-AA86)^2+(AF86-AB86)^2)</f>
        <v>8.0622577482985491</v>
      </c>
    </row>
    <row r="96" spans="1: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Q96" s="14"/>
      <c r="S96" s="32" t="s">
        <v>84</v>
      </c>
      <c r="T96" s="32" t="s">
        <v>22</v>
      </c>
      <c r="U96" s="32">
        <f>W97*V90+Y90</f>
        <v>-1.6923076923076925</v>
      </c>
      <c r="V96" s="145" t="str">
        <f>O97</f>
        <v>А₂:</v>
      </c>
    </row>
    <row r="97" spans="1:34" ht="18">
      <c r="A97" s="14" t="s">
        <v>142</v>
      </c>
      <c r="B97" s="25" t="s">
        <v>29</v>
      </c>
      <c r="C97" s="89" t="s">
        <v>22</v>
      </c>
      <c r="D97" s="25" t="s">
        <v>31</v>
      </c>
      <c r="E97" s="14"/>
      <c r="F97" s="6" t="s">
        <v>110</v>
      </c>
      <c r="G97" s="6" t="s">
        <v>111</v>
      </c>
      <c r="H97" s="6" t="s">
        <v>83</v>
      </c>
      <c r="I97" s="6" t="s">
        <v>26</v>
      </c>
      <c r="J97" s="6" t="s">
        <v>113</v>
      </c>
      <c r="K97" s="14"/>
      <c r="M97" s="3">
        <v>1</v>
      </c>
      <c r="O97" s="53" t="s">
        <v>238</v>
      </c>
      <c r="P97" s="50">
        <f>U97</f>
        <v>1.4615384615384617</v>
      </c>
      <c r="Q97" s="50">
        <f>U96</f>
        <v>-1.6923076923076925</v>
      </c>
      <c r="S97" s="6" t="s">
        <v>83</v>
      </c>
      <c r="T97" s="6" t="s">
        <v>22</v>
      </c>
      <c r="U97" s="6">
        <f>W97</f>
        <v>1.4615384615384617</v>
      </c>
      <c r="V97" s="146"/>
      <c r="W97" s="3">
        <f>X95/W95</f>
        <v>1.4615384615384617</v>
      </c>
    </row>
    <row r="98" spans="1:34">
      <c r="A98" s="14"/>
      <c r="B98" s="14" t="s">
        <v>36</v>
      </c>
      <c r="C98" s="89"/>
      <c r="D98" s="14" t="s">
        <v>143</v>
      </c>
      <c r="E98" s="14"/>
      <c r="F98" s="6" t="s">
        <v>110</v>
      </c>
      <c r="G98" s="6">
        <f>-$B$100/$E$100</f>
        <v>0.5714285714285714</v>
      </c>
      <c r="H98" s="6" t="s">
        <v>83</v>
      </c>
      <c r="I98" s="6" t="s">
        <v>26</v>
      </c>
      <c r="J98" s="6">
        <f>-$H$100/$E$100</f>
        <v>-5.7142857142857144</v>
      </c>
      <c r="K98" s="14"/>
      <c r="P98" s="6" t="s">
        <v>83</v>
      </c>
      <c r="Q98" s="6" t="s">
        <v>84</v>
      </c>
      <c r="AA98" s="127" t="s">
        <v>296</v>
      </c>
      <c r="AB98" s="127"/>
      <c r="AC98" s="127"/>
      <c r="AD98" s="127"/>
      <c r="AE98" s="127"/>
      <c r="AF98" s="127"/>
    </row>
    <row r="99" spans="1:34" ht="18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N99" s="3" t="str">
        <f>L101</f>
        <v>ВВ2</v>
      </c>
      <c r="O99" s="6" t="s">
        <v>110</v>
      </c>
      <c r="P99" s="6" t="s">
        <v>111</v>
      </c>
      <c r="Q99" s="6" t="s">
        <v>83</v>
      </c>
      <c r="R99" s="6" t="s">
        <v>26</v>
      </c>
      <c r="S99" s="6" t="s">
        <v>113</v>
      </c>
      <c r="T99" s="3" t="str">
        <f>L102</f>
        <v>АС</v>
      </c>
      <c r="U99" s="6" t="s">
        <v>110</v>
      </c>
      <c r="V99" s="6" t="s">
        <v>111</v>
      </c>
      <c r="W99" s="6" t="s">
        <v>83</v>
      </c>
      <c r="X99" s="6" t="s">
        <v>26</v>
      </c>
      <c r="Y99" s="6" t="s">
        <v>113</v>
      </c>
      <c r="AA99" s="6" t="s">
        <v>110</v>
      </c>
      <c r="AB99" s="6" t="s">
        <v>111</v>
      </c>
      <c r="AC99" s="6" t="s">
        <v>83</v>
      </c>
      <c r="AD99" s="6" t="s">
        <v>26</v>
      </c>
      <c r="AE99" s="6" t="s">
        <v>113</v>
      </c>
      <c r="AF99" s="70" t="s">
        <v>140</v>
      </c>
      <c r="AG99" s="77" t="s">
        <v>295</v>
      </c>
      <c r="AH99" s="77"/>
    </row>
    <row r="100" spans="1:34" ht="18">
      <c r="A100" s="14" t="s">
        <v>142</v>
      </c>
      <c r="B100" s="6">
        <f>A4-E4</f>
        <v>4</v>
      </c>
      <c r="C100" s="6" t="s">
        <v>25</v>
      </c>
      <c r="D100" s="13" t="s">
        <v>26</v>
      </c>
      <c r="E100" s="6">
        <f>-(F4-B4)</f>
        <v>-7</v>
      </c>
      <c r="F100" s="6" t="s">
        <v>27</v>
      </c>
      <c r="G100" s="13" t="s">
        <v>26</v>
      </c>
      <c r="H100" s="6">
        <f>(A4-E4)*(-C4)-(F4-B4)*(-D4)</f>
        <v>-40</v>
      </c>
      <c r="I100" s="15" t="s">
        <v>22</v>
      </c>
      <c r="J100" s="6">
        <v>0</v>
      </c>
      <c r="K100" s="14"/>
      <c r="L100" s="14" t="s">
        <v>151</v>
      </c>
      <c r="M100" s="22" t="s">
        <v>152</v>
      </c>
      <c r="N100" s="14"/>
      <c r="O100" s="6" t="s">
        <v>110</v>
      </c>
      <c r="P100" s="6">
        <f>-M101/P101</f>
        <v>0.5714285714285714</v>
      </c>
      <c r="Q100" s="6" t="s">
        <v>83</v>
      </c>
      <c r="R100" s="6" t="s">
        <v>26</v>
      </c>
      <c r="S100" s="6">
        <f>-S101/P101</f>
        <v>-5.7142857142857144</v>
      </c>
      <c r="T100" s="14"/>
      <c r="U100" s="6" t="s">
        <v>110</v>
      </c>
      <c r="V100" s="6">
        <f>-M102/P102</f>
        <v>-1.75</v>
      </c>
      <c r="W100" s="6" t="s">
        <v>83</v>
      </c>
      <c r="X100" s="6" t="s">
        <v>26</v>
      </c>
      <c r="Y100" s="6">
        <f>-S102/P102</f>
        <v>-0.25</v>
      </c>
      <c r="AA100" s="6" t="s">
        <v>110</v>
      </c>
      <c r="AB100" s="6">
        <f>-$B$94/$E$94</f>
        <v>0.66666666666666663</v>
      </c>
      <c r="AC100" s="6" t="s">
        <v>83</v>
      </c>
      <c r="AD100" s="6" t="s">
        <v>26</v>
      </c>
      <c r="AE100" s="6">
        <f>-$H$94/$E$94</f>
        <v>-2.6666666666666665</v>
      </c>
      <c r="AG100" s="6" t="s">
        <v>260</v>
      </c>
      <c r="AH100" s="6" t="s">
        <v>259</v>
      </c>
    </row>
    <row r="101" spans="1:34">
      <c r="A101" s="14"/>
      <c r="B101" s="6">
        <f>B100</f>
        <v>4</v>
      </c>
      <c r="C101" s="6" t="s">
        <v>25</v>
      </c>
      <c r="D101" s="13" t="s">
        <v>26</v>
      </c>
      <c r="E101" s="6">
        <f>E100</f>
        <v>-7</v>
      </c>
      <c r="F101" s="6" t="s">
        <v>27</v>
      </c>
      <c r="G101" s="13" t="s">
        <v>26</v>
      </c>
      <c r="H101" s="6">
        <f>H100</f>
        <v>-40</v>
      </c>
      <c r="I101" s="15" t="s">
        <v>22</v>
      </c>
      <c r="J101" s="6">
        <v>0</v>
      </c>
      <c r="K101" s="14"/>
      <c r="L101" s="6" t="s">
        <v>153</v>
      </c>
      <c r="M101" s="6">
        <f>B101</f>
        <v>4</v>
      </c>
      <c r="N101" s="6" t="s">
        <v>25</v>
      </c>
      <c r="O101" s="6" t="s">
        <v>26</v>
      </c>
      <c r="P101" s="6">
        <f>E101</f>
        <v>-7</v>
      </c>
      <c r="Q101" s="6" t="s">
        <v>27</v>
      </c>
      <c r="R101" s="6" t="s">
        <v>26</v>
      </c>
      <c r="S101" s="6">
        <f>H101</f>
        <v>-40</v>
      </c>
      <c r="T101" s="6" t="s">
        <v>22</v>
      </c>
      <c r="U101" s="6">
        <v>0</v>
      </c>
      <c r="AG101" s="6">
        <f>(AE100+AE103)/(AB100+AB103)</f>
        <v>-6.7692307692307692</v>
      </c>
      <c r="AH101" s="6">
        <f>AG101*AB100+AE100</f>
        <v>-7.1794871794871788</v>
      </c>
    </row>
    <row r="102" spans="1:34" ht="18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6" t="s">
        <v>154</v>
      </c>
      <c r="M102" s="6">
        <f>B22</f>
        <v>7</v>
      </c>
      <c r="N102" s="6" t="s">
        <v>25</v>
      </c>
      <c r="O102" s="6" t="s">
        <v>26</v>
      </c>
      <c r="P102" s="6">
        <f>E22</f>
        <v>4</v>
      </c>
      <c r="Q102" s="6" t="s">
        <v>27</v>
      </c>
      <c r="R102" s="6" t="s">
        <v>26</v>
      </c>
      <c r="S102" s="6">
        <f>H22</f>
        <v>1</v>
      </c>
      <c r="T102" s="6" t="s">
        <v>22</v>
      </c>
      <c r="U102" s="6">
        <v>0</v>
      </c>
      <c r="W102" s="79" t="s">
        <v>269</v>
      </c>
      <c r="X102" s="79"/>
      <c r="AA102" s="6" t="s">
        <v>110</v>
      </c>
      <c r="AB102" s="6" t="s">
        <v>111</v>
      </c>
      <c r="AC102" s="6" t="s">
        <v>83</v>
      </c>
      <c r="AD102" s="6" t="s">
        <v>26</v>
      </c>
      <c r="AE102" s="6" t="s">
        <v>113</v>
      </c>
      <c r="AF102" s="70" t="s">
        <v>142</v>
      </c>
    </row>
    <row r="103" spans="1:34" ht="18">
      <c r="A103" s="14" t="s">
        <v>144</v>
      </c>
      <c r="B103" s="25" t="s">
        <v>107</v>
      </c>
      <c r="C103" s="89" t="s">
        <v>22</v>
      </c>
      <c r="D103" s="25" t="s">
        <v>59</v>
      </c>
      <c r="E103" s="14"/>
      <c r="F103" s="6" t="s">
        <v>110</v>
      </c>
      <c r="G103" s="6" t="s">
        <v>111</v>
      </c>
      <c r="H103" s="6" t="s">
        <v>83</v>
      </c>
      <c r="I103" s="6" t="s">
        <v>26</v>
      </c>
      <c r="J103" s="6" t="s">
        <v>113</v>
      </c>
      <c r="K103" s="14"/>
      <c r="L103" s="13" t="s">
        <v>250</v>
      </c>
      <c r="M103" s="6">
        <f>M102*-6</f>
        <v>-42</v>
      </c>
      <c r="N103" s="6" t="s">
        <v>83</v>
      </c>
      <c r="O103" s="6" t="s">
        <v>26</v>
      </c>
      <c r="P103" s="6">
        <f>P102*-6</f>
        <v>-24</v>
      </c>
      <c r="Q103" s="6" t="s">
        <v>84</v>
      </c>
      <c r="R103" s="6" t="s">
        <v>26</v>
      </c>
      <c r="S103" s="6">
        <f>S102*-6</f>
        <v>-6</v>
      </c>
      <c r="T103" s="6" t="s">
        <v>22</v>
      </c>
      <c r="U103" s="64">
        <v>0</v>
      </c>
      <c r="V103" s="47" t="s">
        <v>270</v>
      </c>
      <c r="W103" s="63" t="s">
        <v>83</v>
      </c>
      <c r="X103" s="63" t="s">
        <v>113</v>
      </c>
      <c r="AA103" s="6" t="s">
        <v>110</v>
      </c>
      <c r="AB103" s="6">
        <f>-$B$100/$E$100</f>
        <v>0.5714285714285714</v>
      </c>
      <c r="AC103" s="6" t="s">
        <v>83</v>
      </c>
      <c r="AD103" s="6" t="s">
        <v>26</v>
      </c>
      <c r="AE103" s="6">
        <f>-$H$100/$E$100</f>
        <v>-5.7142857142857144</v>
      </c>
    </row>
    <row r="104" spans="1:34">
      <c r="A104" s="14"/>
      <c r="B104" s="14" t="s">
        <v>24</v>
      </c>
      <c r="C104" s="89"/>
      <c r="D104" s="14" t="s">
        <v>145</v>
      </c>
      <c r="E104" s="14"/>
      <c r="F104" s="6" t="s">
        <v>110</v>
      </c>
      <c r="G104" s="6">
        <f>-$B$106/$E$106</f>
        <v>1</v>
      </c>
      <c r="H104" s="6" t="s">
        <v>83</v>
      </c>
      <c r="I104" s="6" t="s">
        <v>26</v>
      </c>
      <c r="J104" s="6">
        <f>-$H$106/$E$106</f>
        <v>8</v>
      </c>
      <c r="K104" s="14"/>
      <c r="L104" s="6" t="s">
        <v>150</v>
      </c>
      <c r="M104" s="6">
        <f>M101+M103</f>
        <v>-38</v>
      </c>
      <c r="N104" s="6" t="s">
        <v>83</v>
      </c>
      <c r="O104" s="6" t="s">
        <v>26</v>
      </c>
      <c r="P104" s="6">
        <f>P101+P103</f>
        <v>-31</v>
      </c>
      <c r="Q104" s="6" t="s">
        <v>84</v>
      </c>
      <c r="R104" s="6"/>
      <c r="S104" s="6"/>
      <c r="T104" s="6" t="s">
        <v>22</v>
      </c>
      <c r="U104" s="64">
        <f>-(S101+S103)</f>
        <v>46</v>
      </c>
      <c r="V104" s="67" t="s">
        <v>154</v>
      </c>
      <c r="W104" s="63">
        <f>P100-V100</f>
        <v>2.3214285714285712</v>
      </c>
      <c r="X104" s="63">
        <f>-(S100-Y100)</f>
        <v>5.4642857142857144</v>
      </c>
    </row>
    <row r="105" spans="1:34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32" t="s">
        <v>84</v>
      </c>
      <c r="T105" s="32" t="s">
        <v>22</v>
      </c>
      <c r="U105" s="65">
        <f>W106*V100+Y100</f>
        <v>-4.3692307692307697</v>
      </c>
      <c r="V105" s="145" t="str">
        <f>O106</f>
        <v>В₂:</v>
      </c>
      <c r="W105" s="63"/>
      <c r="X105" s="63"/>
    </row>
    <row r="106" spans="1:34" ht="18">
      <c r="A106" s="14" t="s">
        <v>144</v>
      </c>
      <c r="B106" s="6">
        <f>A4-C4</f>
        <v>-2</v>
      </c>
      <c r="C106" s="6" t="s">
        <v>25</v>
      </c>
      <c r="D106" s="13" t="s">
        <v>26</v>
      </c>
      <c r="E106" s="6">
        <f>-(D4-B4)</f>
        <v>2</v>
      </c>
      <c r="F106" s="6" t="s">
        <v>27</v>
      </c>
      <c r="G106" s="13" t="s">
        <v>26</v>
      </c>
      <c r="H106" s="6">
        <f>(A4-C4)*(-E4)-(D4-B4)*(-F4)</f>
        <v>-16</v>
      </c>
      <c r="I106" s="15" t="s">
        <v>22</v>
      </c>
      <c r="J106" s="6">
        <v>0</v>
      </c>
      <c r="K106" s="14"/>
      <c r="L106" s="14"/>
      <c r="M106" s="14"/>
      <c r="N106" s="14"/>
      <c r="O106" s="53" t="s">
        <v>237</v>
      </c>
      <c r="P106" s="50">
        <f>U106</f>
        <v>2.3538461538461544</v>
      </c>
      <c r="Q106" s="50">
        <f>U105</f>
        <v>-4.3692307692307697</v>
      </c>
      <c r="R106" s="14"/>
      <c r="S106" s="6" t="s">
        <v>83</v>
      </c>
      <c r="T106" s="6" t="s">
        <v>22</v>
      </c>
      <c r="U106" s="64">
        <f>W106</f>
        <v>2.3538461538461544</v>
      </c>
      <c r="V106" s="146"/>
      <c r="W106" s="63">
        <f>X104/W104</f>
        <v>2.3538461538461544</v>
      </c>
      <c r="X106" s="63"/>
    </row>
    <row r="107" spans="1:34">
      <c r="A107" s="14"/>
      <c r="B107" s="6">
        <f>B106/1</f>
        <v>-2</v>
      </c>
      <c r="C107" s="6" t="s">
        <v>25</v>
      </c>
      <c r="D107" s="13" t="s">
        <v>26</v>
      </c>
      <c r="E107" s="6">
        <f>E106/1</f>
        <v>2</v>
      </c>
      <c r="F107" s="6" t="s">
        <v>27</v>
      </c>
      <c r="G107" s="13" t="s">
        <v>26</v>
      </c>
      <c r="H107" s="6">
        <f>H106/1</f>
        <v>-16</v>
      </c>
      <c r="I107" s="15" t="s">
        <v>22</v>
      </c>
      <c r="J107" s="6">
        <v>0</v>
      </c>
      <c r="K107" s="14"/>
      <c r="L107" s="14"/>
      <c r="M107" s="14"/>
      <c r="N107" s="14"/>
      <c r="O107" s="14"/>
      <c r="P107" s="6" t="s">
        <v>83</v>
      </c>
      <c r="Q107" s="6" t="s">
        <v>84</v>
      </c>
      <c r="R107" s="14"/>
      <c r="S107" s="14"/>
      <c r="T107" s="14"/>
      <c r="U107" s="14"/>
      <c r="AA107" s="131" t="s">
        <v>1</v>
      </c>
      <c r="AB107" s="132"/>
      <c r="AC107" s="131" t="s">
        <v>2</v>
      </c>
      <c r="AD107" s="132"/>
      <c r="AE107" s="131" t="s">
        <v>3</v>
      </c>
      <c r="AF107" s="132"/>
    </row>
    <row r="108" spans="1:34">
      <c r="N108" s="3" t="str">
        <f>L110</f>
        <v>СС2</v>
      </c>
      <c r="O108" s="6" t="s">
        <v>110</v>
      </c>
      <c r="P108" s="6" t="s">
        <v>111</v>
      </c>
      <c r="Q108" s="6" t="s">
        <v>83</v>
      </c>
      <c r="R108" s="6" t="s">
        <v>26</v>
      </c>
      <c r="S108" s="6" t="s">
        <v>113</v>
      </c>
      <c r="T108" s="3" t="str">
        <f>L111</f>
        <v>АВ</v>
      </c>
      <c r="U108" s="6" t="s">
        <v>110</v>
      </c>
      <c r="V108" s="6" t="s">
        <v>111</v>
      </c>
      <c r="W108" s="6" t="s">
        <v>83</v>
      </c>
      <c r="X108" s="6" t="s">
        <v>26</v>
      </c>
      <c r="Y108" s="6" t="s">
        <v>113</v>
      </c>
      <c r="AA108" s="6" t="s">
        <v>5</v>
      </c>
      <c r="AB108" s="6" t="s">
        <v>6</v>
      </c>
      <c r="AC108" s="6" t="s">
        <v>7</v>
      </c>
      <c r="AD108" s="6" t="s">
        <v>8</v>
      </c>
      <c r="AE108" s="6" t="s">
        <v>9</v>
      </c>
      <c r="AF108" s="6" t="s">
        <v>10</v>
      </c>
    </row>
    <row r="109" spans="1:34" ht="21">
      <c r="A109" s="24" t="s">
        <v>159</v>
      </c>
      <c r="J109" s="6" t="s">
        <v>25</v>
      </c>
      <c r="K109" s="6" t="s">
        <v>27</v>
      </c>
      <c r="L109" s="14" t="s">
        <v>155</v>
      </c>
      <c r="M109" s="22" t="s">
        <v>156</v>
      </c>
      <c r="N109" s="14"/>
      <c r="O109" s="6" t="s">
        <v>110</v>
      </c>
      <c r="P109" s="6">
        <f>-M110/P110</f>
        <v>1</v>
      </c>
      <c r="Q109" s="6" t="s">
        <v>83</v>
      </c>
      <c r="R109" s="6" t="s">
        <v>26</v>
      </c>
      <c r="S109" s="6">
        <f>-S110/P110</f>
        <v>8</v>
      </c>
      <c r="T109" s="14"/>
      <c r="U109" s="6" t="s">
        <v>110</v>
      </c>
      <c r="V109" s="6">
        <f>-M111/P111</f>
        <v>-1</v>
      </c>
      <c r="W109" s="6" t="s">
        <v>83</v>
      </c>
      <c r="X109" s="6" t="s">
        <v>26</v>
      </c>
      <c r="Y109" s="6">
        <f>-S111/P111</f>
        <v>-1</v>
      </c>
      <c r="AA109" s="6">
        <f t="shared" ref="AA109:AF109" si="1">A4</f>
        <v>1</v>
      </c>
      <c r="AB109" s="6">
        <f t="shared" si="1"/>
        <v>-2</v>
      </c>
      <c r="AC109" s="6">
        <f t="shared" si="1"/>
        <v>3</v>
      </c>
      <c r="AD109" s="6">
        <f t="shared" si="1"/>
        <v>-4</v>
      </c>
      <c r="AE109" s="6">
        <f t="shared" si="1"/>
        <v>-3</v>
      </c>
      <c r="AF109" s="6">
        <f t="shared" si="1"/>
        <v>5</v>
      </c>
    </row>
    <row r="110" spans="1:34" ht="21" customHeight="1">
      <c r="A110" s="143" t="s">
        <v>160</v>
      </c>
      <c r="B110" s="36" t="s">
        <v>158</v>
      </c>
      <c r="C110" s="138" t="s">
        <v>22</v>
      </c>
      <c r="D110" s="138">
        <f>M2/M4</f>
        <v>0.35082320772281173</v>
      </c>
      <c r="E110" s="104" t="s">
        <v>163</v>
      </c>
      <c r="F110" s="105" t="s">
        <v>171</v>
      </c>
      <c r="G110" s="106"/>
      <c r="H110" s="105" t="s">
        <v>172</v>
      </c>
      <c r="I110" s="106"/>
      <c r="J110" s="138">
        <f>(C4+D110*E4)/(1+D110)</f>
        <v>1.4417359471597093</v>
      </c>
      <c r="K110" s="81">
        <f>(D4+D110*F4)/(1+D110)</f>
        <v>-1.6626039207395642</v>
      </c>
      <c r="L110" s="6" t="s">
        <v>157</v>
      </c>
      <c r="M110" s="6">
        <f>B107</f>
        <v>-2</v>
      </c>
      <c r="N110" s="6" t="s">
        <v>25</v>
      </c>
      <c r="O110" s="6" t="s">
        <v>26</v>
      </c>
      <c r="P110" s="6">
        <f>E107</f>
        <v>2</v>
      </c>
      <c r="Q110" s="6" t="s">
        <v>27</v>
      </c>
      <c r="R110" s="6" t="s">
        <v>26</v>
      </c>
      <c r="S110" s="6">
        <f>H107</f>
        <v>-16</v>
      </c>
      <c r="T110" s="6" t="s">
        <v>22</v>
      </c>
      <c r="U110" s="6">
        <v>0</v>
      </c>
    </row>
    <row r="111" spans="1:34" ht="18">
      <c r="A111" s="143"/>
      <c r="B111" s="6" t="s">
        <v>154</v>
      </c>
      <c r="C111" s="138"/>
      <c r="D111" s="138"/>
      <c r="E111" s="104"/>
      <c r="F111" s="107" t="s">
        <v>166</v>
      </c>
      <c r="G111" s="94"/>
      <c r="H111" s="107" t="s">
        <v>166</v>
      </c>
      <c r="I111" s="94"/>
      <c r="J111" s="138"/>
      <c r="K111" s="82"/>
      <c r="L111" s="6" t="s">
        <v>158</v>
      </c>
      <c r="M111" s="6">
        <f>B10</f>
        <v>-2</v>
      </c>
      <c r="N111" s="6" t="s">
        <v>25</v>
      </c>
      <c r="O111" s="6" t="s">
        <v>26</v>
      </c>
      <c r="P111" s="6">
        <f>E10</f>
        <v>-2</v>
      </c>
      <c r="Q111" s="6" t="s">
        <v>27</v>
      </c>
      <c r="R111" s="6" t="s">
        <v>26</v>
      </c>
      <c r="S111" s="6">
        <f>H10</f>
        <v>-2</v>
      </c>
      <c r="T111" s="6" t="s">
        <v>22</v>
      </c>
      <c r="U111" s="6">
        <v>0</v>
      </c>
      <c r="W111" s="79" t="s">
        <v>269</v>
      </c>
      <c r="X111" s="79"/>
      <c r="AA111" s="127" t="s">
        <v>278</v>
      </c>
      <c r="AB111" s="127"/>
      <c r="AC111" s="127"/>
      <c r="AD111" s="127"/>
      <c r="AE111" s="127"/>
      <c r="AF111" s="127"/>
    </row>
    <row r="112" spans="1:34" ht="21" customHeight="1">
      <c r="A112" s="143" t="s">
        <v>161</v>
      </c>
      <c r="B112" s="36" t="s">
        <v>158</v>
      </c>
      <c r="C112" s="138" t="s">
        <v>22</v>
      </c>
      <c r="D112" s="138">
        <f>M2/M3</f>
        <v>0.26148818018424536</v>
      </c>
      <c r="E112" s="28"/>
      <c r="F112" s="28"/>
      <c r="G112" s="28"/>
      <c r="H112" s="37"/>
      <c r="I112" s="37"/>
      <c r="J112" s="37"/>
      <c r="L112" s="13" t="s">
        <v>251</v>
      </c>
      <c r="M112" s="6">
        <f>M111*(3/2)</f>
        <v>-3</v>
      </c>
      <c r="N112" s="6" t="s">
        <v>83</v>
      </c>
      <c r="O112" s="6" t="s">
        <v>26</v>
      </c>
      <c r="P112" s="6">
        <f>P111*(3/2)</f>
        <v>-3</v>
      </c>
      <c r="Q112" s="6" t="s">
        <v>84</v>
      </c>
      <c r="R112" s="6" t="s">
        <v>26</v>
      </c>
      <c r="S112" s="6">
        <f>S111*(3/2)</f>
        <v>-3</v>
      </c>
      <c r="T112" s="6" t="s">
        <v>22</v>
      </c>
      <c r="U112" s="6">
        <v>0</v>
      </c>
      <c r="V112" s="47" t="s">
        <v>270</v>
      </c>
      <c r="W112" s="63" t="s">
        <v>83</v>
      </c>
      <c r="X112" s="63" t="s">
        <v>113</v>
      </c>
      <c r="AA112" s="63"/>
      <c r="AB112" s="63"/>
      <c r="AC112" s="63"/>
      <c r="AD112" s="63"/>
      <c r="AE112" s="63"/>
      <c r="AF112" s="63"/>
    </row>
    <row r="113" spans="1:33" ht="18">
      <c r="A113" s="143"/>
      <c r="B113" s="6" t="s">
        <v>33</v>
      </c>
      <c r="C113" s="138"/>
      <c r="D113" s="138"/>
      <c r="E113" s="104" t="s">
        <v>164</v>
      </c>
      <c r="F113" s="105" t="s">
        <v>170</v>
      </c>
      <c r="G113" s="106"/>
      <c r="H113" s="105" t="s">
        <v>173</v>
      </c>
      <c r="I113" s="142"/>
      <c r="J113" s="137">
        <f>(A4+D112*E4)/(1+D112)</f>
        <v>0.17085808875021258</v>
      </c>
      <c r="K113" s="81">
        <f>(B4+D112*F4)/(1+D112)</f>
        <v>-0.54900165531287215</v>
      </c>
      <c r="L113" s="31" t="s">
        <v>150</v>
      </c>
      <c r="M113" s="6">
        <f>M110+M112</f>
        <v>-5</v>
      </c>
      <c r="N113" s="6" t="s">
        <v>83</v>
      </c>
      <c r="O113" s="6" t="s">
        <v>26</v>
      </c>
      <c r="P113" s="6">
        <f>P110+P112</f>
        <v>-1</v>
      </c>
      <c r="Q113" s="6" t="s">
        <v>84</v>
      </c>
      <c r="R113" s="6"/>
      <c r="S113" s="6"/>
      <c r="T113" s="6" t="s">
        <v>22</v>
      </c>
      <c r="U113" s="6">
        <f>-(S110+S112)</f>
        <v>19</v>
      </c>
      <c r="V113" s="67" t="s">
        <v>158</v>
      </c>
      <c r="W113" s="63">
        <f>P109-V109</f>
        <v>2</v>
      </c>
      <c r="X113" s="63">
        <f>-(S109-Y109)</f>
        <v>-9</v>
      </c>
      <c r="AA113" s="63"/>
      <c r="AB113" s="63" t="s">
        <v>282</v>
      </c>
      <c r="AC113" s="63">
        <f>SQRT((J116-AA109)^2+(K116-AB109)^2)</f>
        <v>1.2078825843198311</v>
      </c>
      <c r="AD113" s="63" t="s">
        <v>283</v>
      </c>
      <c r="AE113" s="63">
        <f>SQRT((AC109-J116)^2+(AD109-K116)^2)</f>
        <v>1.620544540426359</v>
      </c>
      <c r="AF113" s="63" t="s">
        <v>277</v>
      </c>
      <c r="AG113" s="3">
        <f>AC113+AE113</f>
        <v>2.8284271247461898</v>
      </c>
    </row>
    <row r="114" spans="1:33" ht="18">
      <c r="A114" s="143" t="s">
        <v>162</v>
      </c>
      <c r="B114" s="36" t="s">
        <v>154</v>
      </c>
      <c r="C114" s="138" t="s">
        <v>22</v>
      </c>
      <c r="D114" s="138">
        <f>M4/M3</f>
        <v>0.74535599249992979</v>
      </c>
      <c r="E114" s="104"/>
      <c r="F114" s="107" t="s">
        <v>165</v>
      </c>
      <c r="G114" s="94"/>
      <c r="H114" s="107" t="s">
        <v>165</v>
      </c>
      <c r="I114" s="144"/>
      <c r="J114" s="137"/>
      <c r="K114" s="82"/>
      <c r="L114" s="14"/>
      <c r="M114" s="14"/>
      <c r="N114" s="14"/>
      <c r="O114" s="14"/>
      <c r="P114" s="14"/>
      <c r="Q114" s="14"/>
      <c r="R114" s="14"/>
      <c r="S114" s="32" t="s">
        <v>84</v>
      </c>
      <c r="T114" s="32" t="s">
        <v>22</v>
      </c>
      <c r="U114" s="32">
        <f>W115*V109+Y109</f>
        <v>3.5</v>
      </c>
      <c r="V114" s="145" t="str">
        <f>O115</f>
        <v>С₂:</v>
      </c>
      <c r="W114" s="63"/>
      <c r="X114" s="63"/>
      <c r="AA114" s="63"/>
      <c r="AB114" s="63"/>
      <c r="AC114" s="63"/>
      <c r="AD114" s="63"/>
      <c r="AE114" s="63"/>
      <c r="AF114" s="63"/>
    </row>
    <row r="115" spans="1:33" ht="18">
      <c r="A115" s="143"/>
      <c r="B115" s="6" t="s">
        <v>33</v>
      </c>
      <c r="C115" s="138"/>
      <c r="D115" s="138"/>
      <c r="E115" s="28"/>
      <c r="F115" s="28"/>
      <c r="G115" s="28"/>
      <c r="H115" s="37"/>
      <c r="I115" s="37"/>
      <c r="J115" s="37"/>
      <c r="L115" s="14"/>
      <c r="M115" s="14"/>
      <c r="N115" s="14"/>
      <c r="O115" s="53" t="s">
        <v>236</v>
      </c>
      <c r="P115" s="50">
        <f>U115</f>
        <v>-4.5</v>
      </c>
      <c r="Q115" s="50">
        <f>U114</f>
        <v>3.5</v>
      </c>
      <c r="R115" s="14"/>
      <c r="S115" s="6" t="s">
        <v>83</v>
      </c>
      <c r="T115" s="6" t="s">
        <v>22</v>
      </c>
      <c r="U115" s="6">
        <f>W115</f>
        <v>-4.5</v>
      </c>
      <c r="V115" s="146"/>
      <c r="W115" s="63">
        <f>X113/W113</f>
        <v>-4.5</v>
      </c>
      <c r="X115" s="63"/>
      <c r="AA115" s="63"/>
      <c r="AB115" s="63" t="s">
        <v>279</v>
      </c>
      <c r="AC115" s="63">
        <f>SQRT((J110-AC109)^2+(K110-AD109)^2)</f>
        <v>2.8092004716139973</v>
      </c>
      <c r="AD115" s="63" t="s">
        <v>284</v>
      </c>
      <c r="AE115" s="63">
        <f>SQRT((AE109-J110)^2+(AF109-K110)^2)</f>
        <v>8.0074533547779705</v>
      </c>
      <c r="AF115" s="63" t="s">
        <v>13</v>
      </c>
      <c r="AG115" s="3">
        <f>AC115+AE115</f>
        <v>10.816653826391967</v>
      </c>
    </row>
    <row r="116" spans="1:33" ht="18">
      <c r="E116" s="104" t="s">
        <v>167</v>
      </c>
      <c r="F116" s="105" t="s">
        <v>168</v>
      </c>
      <c r="G116" s="106"/>
      <c r="H116" s="105" t="s">
        <v>174</v>
      </c>
      <c r="I116" s="142"/>
      <c r="J116" s="137">
        <f>(A4+D114*C4)/(1+D114)</f>
        <v>1.8541019662496845</v>
      </c>
      <c r="K116" s="81">
        <f>(B4+D114*D4)/(1+D114)</f>
        <v>-2.8541019662496843</v>
      </c>
      <c r="L116" s="14"/>
      <c r="M116" s="14"/>
      <c r="N116" s="14"/>
      <c r="O116" s="14"/>
      <c r="P116" s="6" t="s">
        <v>83</v>
      </c>
      <c r="Q116" s="6" t="s">
        <v>84</v>
      </c>
      <c r="R116" s="14"/>
      <c r="S116" s="14"/>
      <c r="T116" s="14"/>
      <c r="U116" s="14"/>
      <c r="AA116" s="63"/>
      <c r="AB116" s="63"/>
      <c r="AC116" s="63"/>
      <c r="AD116" s="63"/>
      <c r="AE116" s="63"/>
      <c r="AF116" s="63"/>
    </row>
    <row r="117" spans="1:33" ht="18">
      <c r="E117" s="104"/>
      <c r="F117" s="107" t="s">
        <v>169</v>
      </c>
      <c r="G117" s="94"/>
      <c r="H117" s="107" t="s">
        <v>169</v>
      </c>
      <c r="I117" s="144"/>
      <c r="J117" s="137"/>
      <c r="K117" s="82"/>
      <c r="AA117" s="63"/>
      <c r="AB117" s="63" t="s">
        <v>281</v>
      </c>
      <c r="AC117" s="63">
        <f>SQRT((J113-AA109)^2+(K113-AB109)^2)</f>
        <v>1.6711889496031669</v>
      </c>
      <c r="AD117" s="63" t="s">
        <v>280</v>
      </c>
      <c r="AE117" s="63">
        <f>SQRT((AE109-J113)^2+(AF109-K113)^2)</f>
        <v>6.3910687986953825</v>
      </c>
      <c r="AF117" s="63" t="s">
        <v>15</v>
      </c>
      <c r="AG117" s="3">
        <f>AC117+AE117</f>
        <v>8.0622577482985491</v>
      </c>
    </row>
    <row r="119" spans="1:33" ht="20.25" customHeight="1">
      <c r="A119" s="93" t="s">
        <v>175</v>
      </c>
      <c r="B119" s="93"/>
      <c r="C119" s="93"/>
      <c r="D119" s="93"/>
      <c r="E119" s="20"/>
      <c r="H119" s="90" t="s">
        <v>188</v>
      </c>
      <c r="I119" s="90"/>
      <c r="J119" s="90"/>
      <c r="K119" s="90"/>
      <c r="L119" s="90"/>
      <c r="M119" s="6" t="s">
        <v>110</v>
      </c>
      <c r="N119" s="6" t="s">
        <v>111</v>
      </c>
      <c r="O119" s="6" t="s">
        <v>83</v>
      </c>
      <c r="P119" s="6" t="s">
        <v>26</v>
      </c>
      <c r="Q119" s="6" t="s">
        <v>113</v>
      </c>
    </row>
    <row r="120" spans="1:33" ht="18">
      <c r="A120" s="81" t="s">
        <v>176</v>
      </c>
      <c r="B120" s="139" t="s">
        <v>181</v>
      </c>
      <c r="C120" s="140"/>
      <c r="D120" s="141"/>
      <c r="E120" s="81" t="s">
        <v>22</v>
      </c>
      <c r="F120" s="81">
        <f>SQRT(F129*F131*((F129+F131)^2-F130^2))/(F129+F131)</f>
        <v>0.5558477861010086</v>
      </c>
      <c r="G120" s="41"/>
      <c r="H120" s="28"/>
      <c r="I120" s="27"/>
      <c r="J120" s="42"/>
      <c r="K120" s="27"/>
      <c r="L120" s="28"/>
      <c r="M120" s="6" t="s">
        <v>110</v>
      </c>
      <c r="N120" s="6">
        <f>-I123/L123</f>
        <v>0.76379584099921749</v>
      </c>
      <c r="O120" s="6" t="s">
        <v>83</v>
      </c>
      <c r="P120" s="6" t="s">
        <v>26</v>
      </c>
      <c r="Q120" s="6">
        <f>-O123/L123</f>
        <v>-2.7637958409992174</v>
      </c>
    </row>
    <row r="121" spans="1:33">
      <c r="A121" s="82"/>
      <c r="B121" s="76" t="s">
        <v>177</v>
      </c>
      <c r="C121" s="77"/>
      <c r="D121" s="78"/>
      <c r="E121" s="82"/>
      <c r="F121" s="82"/>
      <c r="G121" s="41"/>
      <c r="H121" s="92" t="s">
        <v>189</v>
      </c>
      <c r="I121" s="27" t="s">
        <v>24</v>
      </c>
      <c r="J121" s="89" t="s">
        <v>26</v>
      </c>
      <c r="K121" s="27" t="s">
        <v>36</v>
      </c>
      <c r="L121" s="92" t="s">
        <v>194</v>
      </c>
      <c r="M121" s="27" t="s">
        <v>145</v>
      </c>
      <c r="N121" s="96" t="s">
        <v>26</v>
      </c>
      <c r="O121" s="27" t="s">
        <v>143</v>
      </c>
      <c r="P121" s="96" t="s">
        <v>201</v>
      </c>
      <c r="Q121" s="43" t="s">
        <v>190</v>
      </c>
      <c r="R121" s="43" t="s">
        <v>112</v>
      </c>
      <c r="S121" s="43" t="s">
        <v>191</v>
      </c>
      <c r="T121" s="92" t="s">
        <v>26</v>
      </c>
      <c r="U121" s="43" t="s">
        <v>192</v>
      </c>
      <c r="V121" s="43" t="s">
        <v>112</v>
      </c>
      <c r="W121" s="43" t="s">
        <v>193</v>
      </c>
      <c r="X121" s="101" t="s">
        <v>196</v>
      </c>
      <c r="Y121" s="92">
        <v>0</v>
      </c>
    </row>
    <row r="122" spans="1:33">
      <c r="A122" s="39"/>
      <c r="B122" s="40"/>
      <c r="C122" s="40"/>
      <c r="D122" s="39"/>
      <c r="E122" s="39"/>
      <c r="G122" s="30"/>
      <c r="H122" s="92"/>
      <c r="I122" s="28" t="s">
        <v>158</v>
      </c>
      <c r="J122" s="95"/>
      <c r="K122" s="28" t="s">
        <v>154</v>
      </c>
      <c r="L122" s="94"/>
      <c r="M122" s="28" t="s">
        <v>158</v>
      </c>
      <c r="N122" s="94"/>
      <c r="O122" s="28" t="s">
        <v>154</v>
      </c>
      <c r="P122" s="94"/>
      <c r="Q122" s="79" t="s">
        <v>158</v>
      </c>
      <c r="R122" s="79"/>
      <c r="S122" s="79"/>
      <c r="T122" s="92"/>
      <c r="U122" s="79" t="s">
        <v>154</v>
      </c>
      <c r="V122" s="79"/>
      <c r="W122" s="79"/>
      <c r="X122" s="101"/>
      <c r="Y122" s="92"/>
    </row>
    <row r="123" spans="1:33" ht="18">
      <c r="A123" s="81" t="s">
        <v>178</v>
      </c>
      <c r="B123" s="139" t="s">
        <v>180</v>
      </c>
      <c r="C123" s="140"/>
      <c r="D123" s="141"/>
      <c r="E123" s="81" t="s">
        <v>22</v>
      </c>
      <c r="F123" s="81">
        <f>SQRT(F129*F130*((F129+F130)^2-F131^2))/(F129+F130)</f>
        <v>4.462447033749914</v>
      </c>
      <c r="H123" s="28" t="s">
        <v>195</v>
      </c>
      <c r="I123" s="6">
        <f>((D135-B135)/F129)+((F135-B135)/F131)</f>
        <v>0.16113636093791184</v>
      </c>
      <c r="J123" s="6" t="s">
        <v>25</v>
      </c>
      <c r="K123" s="13" t="s">
        <v>26</v>
      </c>
      <c r="L123" s="6">
        <f>((A135-C135)/F129)+((A135-E135)/F131)</f>
        <v>-0.21096784282971359</v>
      </c>
      <c r="M123" s="6" t="s">
        <v>27</v>
      </c>
      <c r="N123" s="13" t="s">
        <v>26</v>
      </c>
      <c r="O123" s="6">
        <f>((C135*B135-A135*D135)/F129)+((E135*B135-A135*F135)/F131)</f>
        <v>-0.58307204659733902</v>
      </c>
      <c r="P123" s="15" t="s">
        <v>22</v>
      </c>
      <c r="Q123" s="6">
        <v>0</v>
      </c>
    </row>
    <row r="124" spans="1:33">
      <c r="A124" s="82"/>
      <c r="B124" s="76" t="s">
        <v>179</v>
      </c>
      <c r="C124" s="77"/>
      <c r="D124" s="78"/>
      <c r="E124" s="82"/>
      <c r="F124" s="82"/>
      <c r="H124" s="28"/>
      <c r="I124" s="50">
        <v>1</v>
      </c>
      <c r="J124" s="50" t="s">
        <v>25</v>
      </c>
      <c r="K124" s="51" t="s">
        <v>26</v>
      </c>
      <c r="L124" s="50">
        <f>L123/I123</f>
        <v>-1.3092503864537597</v>
      </c>
      <c r="M124" s="50" t="s">
        <v>27</v>
      </c>
      <c r="N124" s="51" t="s">
        <v>26</v>
      </c>
      <c r="O124" s="50">
        <f>O123/I123</f>
        <v>-3.6185007729075194</v>
      </c>
      <c r="P124" s="52" t="s">
        <v>22</v>
      </c>
      <c r="Q124" s="50">
        <v>0</v>
      </c>
    </row>
    <row r="125" spans="1:33">
      <c r="A125" s="20"/>
      <c r="B125" s="38"/>
      <c r="C125" s="38"/>
      <c r="D125" s="20"/>
      <c r="E125" s="20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1:33" ht="21">
      <c r="A126" s="81" t="s">
        <v>182</v>
      </c>
      <c r="B126" s="139" t="s">
        <v>183</v>
      </c>
      <c r="C126" s="140"/>
      <c r="D126" s="141"/>
      <c r="E126" s="81" t="s">
        <v>22</v>
      </c>
      <c r="F126" s="81">
        <f>SQRT(F131*F130*((F131+F130)^2-F129^2))/(F131+F130)</f>
        <v>9.2330506115257602</v>
      </c>
      <c r="H126" s="90"/>
      <c r="I126" s="90"/>
      <c r="J126" s="90"/>
      <c r="K126" s="90"/>
      <c r="L126" s="90"/>
      <c r="M126" s="6" t="s">
        <v>110</v>
      </c>
      <c r="N126" s="6" t="s">
        <v>111</v>
      </c>
      <c r="O126" s="6" t="s">
        <v>83</v>
      </c>
      <c r="P126" s="6" t="s">
        <v>26</v>
      </c>
      <c r="Q126" s="6" t="s">
        <v>113</v>
      </c>
    </row>
    <row r="127" spans="1:33">
      <c r="A127" s="82"/>
      <c r="B127" s="76" t="s">
        <v>184</v>
      </c>
      <c r="C127" s="77"/>
      <c r="D127" s="78"/>
      <c r="E127" s="82"/>
      <c r="F127" s="82"/>
      <c r="H127" s="28"/>
      <c r="I127" s="27"/>
      <c r="J127" s="42"/>
      <c r="K127" s="27"/>
      <c r="L127" s="28"/>
      <c r="M127" s="6" t="s">
        <v>110</v>
      </c>
      <c r="N127" s="6">
        <f>-I130/L130</f>
        <v>-1.2198039027185572</v>
      </c>
      <c r="O127" s="6" t="s">
        <v>83</v>
      </c>
      <c r="P127" s="6" t="s">
        <v>26</v>
      </c>
      <c r="Q127" s="6">
        <f>-O130/L130</f>
        <v>-0.34058829184432915</v>
      </c>
    </row>
    <row r="128" spans="1:33" ht="18" thickBot="1">
      <c r="H128" s="92" t="s">
        <v>202</v>
      </c>
      <c r="I128" s="27" t="s">
        <v>198</v>
      </c>
      <c r="J128" s="89" t="s">
        <v>26</v>
      </c>
      <c r="K128" s="27" t="s">
        <v>32</v>
      </c>
      <c r="L128" s="92" t="s">
        <v>194</v>
      </c>
      <c r="M128" s="27" t="s">
        <v>21</v>
      </c>
      <c r="N128" s="96" t="s">
        <v>26</v>
      </c>
      <c r="O128" s="27" t="s">
        <v>141</v>
      </c>
      <c r="P128" s="96" t="s">
        <v>208</v>
      </c>
      <c r="Q128" s="43" t="s">
        <v>191</v>
      </c>
      <c r="R128" s="43" t="s">
        <v>112</v>
      </c>
      <c r="S128" s="43" t="s">
        <v>190</v>
      </c>
      <c r="T128" s="92" t="s">
        <v>26</v>
      </c>
      <c r="U128" s="43" t="s">
        <v>199</v>
      </c>
      <c r="V128" s="43" t="s">
        <v>112</v>
      </c>
      <c r="W128" s="43" t="s">
        <v>200</v>
      </c>
      <c r="X128" s="101" t="s">
        <v>196</v>
      </c>
      <c r="Y128" s="92">
        <v>0</v>
      </c>
    </row>
    <row r="129" spans="1:25" ht="18" thickBot="1">
      <c r="E129" s="4" t="s">
        <v>11</v>
      </c>
      <c r="F129" s="6">
        <f>M2</f>
        <v>2.8284271247461903</v>
      </c>
      <c r="H129" s="92"/>
      <c r="I129" s="28" t="s">
        <v>158</v>
      </c>
      <c r="J129" s="95"/>
      <c r="K129" s="28" t="s">
        <v>33</v>
      </c>
      <c r="L129" s="94"/>
      <c r="M129" s="28" t="s">
        <v>158</v>
      </c>
      <c r="N129" s="94"/>
      <c r="O129" s="28" t="s">
        <v>33</v>
      </c>
      <c r="P129" s="94"/>
      <c r="Q129" s="79" t="s">
        <v>158</v>
      </c>
      <c r="R129" s="79"/>
      <c r="S129" s="79"/>
      <c r="T129" s="92"/>
      <c r="U129" s="79" t="s">
        <v>33</v>
      </c>
      <c r="V129" s="79"/>
      <c r="W129" s="79"/>
      <c r="X129" s="101"/>
      <c r="Y129" s="92"/>
    </row>
    <row r="130" spans="1:25" ht="18" thickBot="1">
      <c r="E130" s="29" t="s">
        <v>13</v>
      </c>
      <c r="F130" s="6">
        <f>M3</f>
        <v>10.816653826391969</v>
      </c>
      <c r="H130" s="28" t="s">
        <v>197</v>
      </c>
      <c r="I130" s="6">
        <f>((B135-D135)/F129)+((F135-D135)/F130)</f>
        <v>1.5391570755243911</v>
      </c>
      <c r="J130" s="6" t="s">
        <v>25</v>
      </c>
      <c r="K130" s="13" t="s">
        <v>26</v>
      </c>
      <c r="L130" s="6">
        <f>((C135-A135)/F129)+((C135-E135)/F130)</f>
        <v>1.2618069774117764</v>
      </c>
      <c r="M130" s="6" t="s">
        <v>27</v>
      </c>
      <c r="N130" s="13" t="s">
        <v>26</v>
      </c>
      <c r="O130" s="6">
        <f>((A135*D135-C135*B135)/F129)+((E135*D135-C135*F135)/F130)</f>
        <v>0.42975668307393294</v>
      </c>
      <c r="P130" s="15" t="s">
        <v>22</v>
      </c>
      <c r="Q130" s="6">
        <v>0</v>
      </c>
    </row>
    <row r="131" spans="1:25" ht="18" thickBot="1">
      <c r="E131" s="29" t="s">
        <v>15</v>
      </c>
      <c r="F131" s="6">
        <f>M4</f>
        <v>8.0622577482985491</v>
      </c>
      <c r="H131" s="28"/>
      <c r="I131" s="50">
        <v>1</v>
      </c>
      <c r="J131" s="50" t="s">
        <v>25</v>
      </c>
      <c r="K131" s="51" t="s">
        <v>26</v>
      </c>
      <c r="L131" s="50">
        <f>L130/I130</f>
        <v>0.81980390271855685</v>
      </c>
      <c r="M131" s="50" t="s">
        <v>27</v>
      </c>
      <c r="N131" s="51" t="s">
        <v>26</v>
      </c>
      <c r="O131" s="50">
        <f>O130/I130</f>
        <v>0.27921561087422786</v>
      </c>
      <c r="P131" s="52" t="s">
        <v>22</v>
      </c>
      <c r="Q131" s="50">
        <v>0</v>
      </c>
    </row>
    <row r="132" spans="1:25"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1:25" ht="21">
      <c r="A133" s="131" t="s">
        <v>1</v>
      </c>
      <c r="B133" s="132"/>
      <c r="C133" s="131" t="s">
        <v>2</v>
      </c>
      <c r="D133" s="132"/>
      <c r="E133" s="131" t="s">
        <v>3</v>
      </c>
      <c r="F133" s="132"/>
      <c r="H133" s="90"/>
      <c r="I133" s="90"/>
      <c r="J133" s="90"/>
      <c r="K133" s="90"/>
      <c r="L133" s="90"/>
      <c r="M133" s="6" t="s">
        <v>110</v>
      </c>
      <c r="N133" s="6" t="s">
        <v>111</v>
      </c>
      <c r="O133" s="6" t="s">
        <v>83</v>
      </c>
      <c r="P133" s="6" t="s">
        <v>26</v>
      </c>
      <c r="Q133" s="6" t="s">
        <v>113</v>
      </c>
    </row>
    <row r="134" spans="1:25">
      <c r="A134" s="6" t="s">
        <v>5</v>
      </c>
      <c r="B134" s="6" t="s">
        <v>6</v>
      </c>
      <c r="C134" s="6" t="s">
        <v>7</v>
      </c>
      <c r="D134" s="6" t="s">
        <v>8</v>
      </c>
      <c r="E134" s="6" t="s">
        <v>9</v>
      </c>
      <c r="F134" s="6" t="s">
        <v>10</v>
      </c>
      <c r="H134" s="28"/>
      <c r="I134" s="27"/>
      <c r="J134" s="42"/>
      <c r="K134" s="27"/>
      <c r="L134" s="28"/>
      <c r="M134" s="6" t="s">
        <v>110</v>
      </c>
      <c r="N134" s="6">
        <f>-I137/L137</f>
        <v>-1.6180339887498951</v>
      </c>
      <c r="O134" s="6" t="s">
        <v>83</v>
      </c>
      <c r="P134" s="6" t="s">
        <v>26</v>
      </c>
      <c r="Q134" s="6">
        <f>-O137/L137</f>
        <v>0.1458980337503154</v>
      </c>
    </row>
    <row r="135" spans="1:25">
      <c r="A135" s="6">
        <f t="shared" ref="A135:F135" si="2">A4</f>
        <v>1</v>
      </c>
      <c r="B135" s="6">
        <f t="shared" si="2"/>
        <v>-2</v>
      </c>
      <c r="C135" s="6">
        <f t="shared" si="2"/>
        <v>3</v>
      </c>
      <c r="D135" s="6">
        <f t="shared" si="2"/>
        <v>-4</v>
      </c>
      <c r="E135" s="6">
        <f t="shared" si="2"/>
        <v>-3</v>
      </c>
      <c r="F135" s="6">
        <f t="shared" si="2"/>
        <v>5</v>
      </c>
      <c r="H135" s="92" t="s">
        <v>203</v>
      </c>
      <c r="I135" s="27" t="s">
        <v>205</v>
      </c>
      <c r="J135" s="89" t="s">
        <v>26</v>
      </c>
      <c r="K135" s="27" t="s">
        <v>206</v>
      </c>
      <c r="L135" s="92" t="s">
        <v>194</v>
      </c>
      <c r="M135" s="27" t="s">
        <v>35</v>
      </c>
      <c r="N135" s="96" t="s">
        <v>26</v>
      </c>
      <c r="O135" s="27" t="s">
        <v>30</v>
      </c>
      <c r="P135" s="96" t="s">
        <v>208</v>
      </c>
      <c r="Q135" s="43" t="s">
        <v>193</v>
      </c>
      <c r="R135" s="43" t="s">
        <v>112</v>
      </c>
      <c r="S135" s="43" t="s">
        <v>207</v>
      </c>
      <c r="T135" s="92" t="s">
        <v>26</v>
      </c>
      <c r="U135" s="43" t="s">
        <v>200</v>
      </c>
      <c r="V135" s="43" t="s">
        <v>112</v>
      </c>
      <c r="W135" s="43" t="s">
        <v>199</v>
      </c>
      <c r="X135" s="101" t="s">
        <v>196</v>
      </c>
      <c r="Y135" s="92">
        <v>0</v>
      </c>
    </row>
    <row r="136" spans="1:25">
      <c r="H136" s="92"/>
      <c r="I136" s="28" t="s">
        <v>154</v>
      </c>
      <c r="J136" s="95"/>
      <c r="K136" s="28" t="s">
        <v>33</v>
      </c>
      <c r="L136" s="94"/>
      <c r="M136" s="28" t="s">
        <v>154</v>
      </c>
      <c r="N136" s="94"/>
      <c r="O136" s="28" t="s">
        <v>33</v>
      </c>
      <c r="P136" s="94"/>
      <c r="Q136" s="79" t="s">
        <v>154</v>
      </c>
      <c r="R136" s="79"/>
      <c r="S136" s="79"/>
      <c r="T136" s="92"/>
      <c r="U136" s="79" t="s">
        <v>33</v>
      </c>
      <c r="V136" s="79"/>
      <c r="W136" s="79"/>
      <c r="X136" s="101"/>
      <c r="Y136" s="92"/>
    </row>
    <row r="137" spans="1:25">
      <c r="H137" s="28" t="s">
        <v>204</v>
      </c>
      <c r="I137" s="6">
        <f>((B135-F135)/F131)+((D135-F135)/F130)</f>
        <v>-1.700293436462303</v>
      </c>
      <c r="J137" s="6" t="s">
        <v>25</v>
      </c>
      <c r="K137" s="13" t="s">
        <v>26</v>
      </c>
      <c r="L137" s="6">
        <f>((E135-A135)/F131)+((E135-C135)/F130)</f>
        <v>-1.0508391345820629</v>
      </c>
      <c r="M137" s="6" t="s">
        <v>27</v>
      </c>
      <c r="N137" s="13" t="s">
        <v>26</v>
      </c>
      <c r="O137" s="6">
        <f>((A135*F135-E135*B135)/F131)+((C135*F135-E135*D135)/F130)</f>
        <v>0.15331536352340605</v>
      </c>
      <c r="P137" s="15" t="s">
        <v>22</v>
      </c>
      <c r="Q137" s="6">
        <v>0</v>
      </c>
    </row>
    <row r="138" spans="1:25">
      <c r="H138" s="28"/>
      <c r="I138" s="50">
        <v>1</v>
      </c>
      <c r="J138" s="50" t="s">
        <v>25</v>
      </c>
      <c r="K138" s="51" t="s">
        <v>26</v>
      </c>
      <c r="L138" s="50">
        <f>L137/I137</f>
        <v>0.61803398874989479</v>
      </c>
      <c r="M138" s="50" t="s">
        <v>27</v>
      </c>
      <c r="N138" s="51" t="s">
        <v>26</v>
      </c>
      <c r="O138" s="50">
        <f>O137/I137</f>
        <v>-9.0169943749474207E-2</v>
      </c>
      <c r="P138" s="52" t="s">
        <v>22</v>
      </c>
      <c r="Q138" s="50">
        <v>0</v>
      </c>
    </row>
    <row r="140" spans="1:25" ht="21">
      <c r="B140" s="24" t="s">
        <v>209</v>
      </c>
      <c r="M140" s="33" t="s">
        <v>222</v>
      </c>
    </row>
    <row r="141" spans="1:25" ht="21">
      <c r="A141" s="90"/>
      <c r="B141" s="90"/>
      <c r="C141" s="90"/>
      <c r="D141" s="90"/>
      <c r="E141" s="90"/>
      <c r="F141" s="6" t="s">
        <v>110</v>
      </c>
      <c r="G141" s="6" t="s">
        <v>111</v>
      </c>
      <c r="H141" s="6" t="s">
        <v>83</v>
      </c>
      <c r="I141" s="6" t="s">
        <v>26</v>
      </c>
      <c r="J141" s="6" t="s">
        <v>113</v>
      </c>
      <c r="M141" s="47" t="s">
        <v>83</v>
      </c>
      <c r="N141" s="47" t="s">
        <v>84</v>
      </c>
    </row>
    <row r="142" spans="1:25" ht="18">
      <c r="A142" s="33" t="s">
        <v>210</v>
      </c>
      <c r="B142" s="35" t="s">
        <v>211</v>
      </c>
      <c r="C142" s="89" t="s">
        <v>22</v>
      </c>
      <c r="D142" s="35" t="s">
        <v>212</v>
      </c>
      <c r="E142" s="33"/>
      <c r="F142" s="6" t="s">
        <v>110</v>
      </c>
      <c r="G142" s="6">
        <f>-B145/E145</f>
        <v>1</v>
      </c>
      <c r="H142" s="6" t="s">
        <v>83</v>
      </c>
      <c r="I142" s="6" t="s">
        <v>26</v>
      </c>
      <c r="J142" s="6">
        <f>-H145/E145</f>
        <v>-5</v>
      </c>
      <c r="L142" s="6" t="s">
        <v>215</v>
      </c>
      <c r="M142" s="6">
        <f>F56</f>
        <v>0</v>
      </c>
      <c r="N142" s="6">
        <f>G56</f>
        <v>0.5</v>
      </c>
    </row>
    <row r="143" spans="1:25">
      <c r="A143" s="33"/>
      <c r="B143" s="33" t="s">
        <v>24</v>
      </c>
      <c r="C143" s="89"/>
      <c r="D143" s="33" t="s">
        <v>145</v>
      </c>
      <c r="E143" s="33"/>
      <c r="F143" s="33"/>
      <c r="G143" s="33"/>
      <c r="H143" s="33"/>
      <c r="I143" s="33"/>
      <c r="J143" s="33"/>
    </row>
    <row r="144" spans="1: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M144" s="47" t="s">
        <v>83</v>
      </c>
      <c r="N144" s="47" t="s">
        <v>84</v>
      </c>
    </row>
    <row r="145" spans="1:21" ht="18">
      <c r="A145" s="33" t="s">
        <v>210</v>
      </c>
      <c r="B145" s="6">
        <f>A135-C135</f>
        <v>-2</v>
      </c>
      <c r="C145" s="6" t="s">
        <v>25</v>
      </c>
      <c r="D145" s="13" t="s">
        <v>26</v>
      </c>
      <c r="E145" s="6">
        <f>-(D135-B135)</f>
        <v>2</v>
      </c>
      <c r="F145" s="6" t="s">
        <v>27</v>
      </c>
      <c r="G145" s="13" t="s">
        <v>26</v>
      </c>
      <c r="H145" s="6">
        <f>((A135-C135)*(-F62))-((D135-B135)*(-G62))</f>
        <v>10</v>
      </c>
      <c r="I145" s="15" t="s">
        <v>22</v>
      </c>
      <c r="J145" s="6">
        <v>0</v>
      </c>
      <c r="L145" s="6" t="s">
        <v>216</v>
      </c>
      <c r="M145" s="6">
        <f>F59</f>
        <v>-1</v>
      </c>
      <c r="N145" s="6">
        <f>G59</f>
        <v>1.5</v>
      </c>
    </row>
    <row r="146" spans="1:21">
      <c r="A146" s="33"/>
      <c r="B146" s="6">
        <f>B145</f>
        <v>-2</v>
      </c>
      <c r="C146" s="6" t="s">
        <v>25</v>
      </c>
      <c r="D146" s="13" t="s">
        <v>26</v>
      </c>
      <c r="E146" s="6">
        <f>E145</f>
        <v>2</v>
      </c>
      <c r="F146" s="6" t="s">
        <v>27</v>
      </c>
      <c r="G146" s="13" t="s">
        <v>26</v>
      </c>
      <c r="H146" s="6">
        <f>H145</f>
        <v>10</v>
      </c>
      <c r="I146" s="15" t="s">
        <v>22</v>
      </c>
      <c r="J146" s="6">
        <v>0</v>
      </c>
    </row>
    <row r="147" spans="1:2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M147" s="6" t="s">
        <v>83</v>
      </c>
      <c r="N147" s="6" t="s">
        <v>84</v>
      </c>
    </row>
    <row r="148" spans="1:21" ht="18">
      <c r="A148" s="33" t="s">
        <v>213</v>
      </c>
      <c r="B148" s="35" t="s">
        <v>119</v>
      </c>
      <c r="C148" s="89" t="s">
        <v>22</v>
      </c>
      <c r="D148" s="35" t="s">
        <v>125</v>
      </c>
      <c r="E148" s="33"/>
      <c r="F148" s="6" t="s">
        <v>110</v>
      </c>
      <c r="G148" s="6" t="s">
        <v>111</v>
      </c>
      <c r="H148" s="6" t="s">
        <v>83</v>
      </c>
      <c r="I148" s="6" t="s">
        <v>26</v>
      </c>
      <c r="J148" s="6" t="s">
        <v>113</v>
      </c>
      <c r="L148" s="6" t="s">
        <v>217</v>
      </c>
      <c r="M148" s="6">
        <f>F62</f>
        <v>2</v>
      </c>
      <c r="N148" s="6">
        <f>G62</f>
        <v>-3</v>
      </c>
    </row>
    <row r="149" spans="1:21">
      <c r="A149" s="33"/>
      <c r="B149" s="33" t="s">
        <v>36</v>
      </c>
      <c r="C149" s="89"/>
      <c r="D149" s="33" t="s">
        <v>143</v>
      </c>
      <c r="E149" s="33"/>
      <c r="F149" s="6" t="s">
        <v>110</v>
      </c>
      <c r="G149" s="6">
        <f>-B151/E151</f>
        <v>0.5714285714285714</v>
      </c>
      <c r="H149" s="6" t="s">
        <v>83</v>
      </c>
      <c r="I149" s="6" t="s">
        <v>26</v>
      </c>
      <c r="J149" s="6">
        <f>-H151/E151</f>
        <v>2.0714285714285716</v>
      </c>
      <c r="P149" s="3" t="str">
        <f>L154</f>
        <v>А₁О₂</v>
      </c>
      <c r="Q149" s="62" t="s">
        <v>259</v>
      </c>
      <c r="R149" s="3">
        <f>-M154/P154</f>
        <v>0.66666666666666663</v>
      </c>
      <c r="S149" s="62" t="s">
        <v>49</v>
      </c>
      <c r="T149" s="62" t="s">
        <v>26</v>
      </c>
      <c r="U149" s="3">
        <f>-S154/P154</f>
        <v>0.5</v>
      </c>
    </row>
    <row r="150" spans="1:21" ht="2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L150" s="24" t="s">
        <v>218</v>
      </c>
      <c r="P150" s="3" t="str">
        <f>L155</f>
        <v>В₁О₂</v>
      </c>
      <c r="Q150" s="62" t="s">
        <v>259</v>
      </c>
      <c r="R150" s="61">
        <f>-M155/P155</f>
        <v>0.5714285714285714</v>
      </c>
      <c r="S150" s="61" t="s">
        <v>49</v>
      </c>
      <c r="T150" s="61" t="s">
        <v>26</v>
      </c>
      <c r="U150" s="61">
        <f>-S155/P155</f>
        <v>2.0714285714285716</v>
      </c>
    </row>
    <row r="151" spans="1:21" ht="18">
      <c r="A151" s="33" t="s">
        <v>213</v>
      </c>
      <c r="B151" s="6">
        <f>A135-E135</f>
        <v>4</v>
      </c>
      <c r="C151" s="6" t="s">
        <v>25</v>
      </c>
      <c r="D151" s="13" t="s">
        <v>26</v>
      </c>
      <c r="E151" s="6">
        <f>-(F135-B135)</f>
        <v>-7</v>
      </c>
      <c r="F151" s="6" t="s">
        <v>27</v>
      </c>
      <c r="G151" s="13" t="s">
        <v>26</v>
      </c>
      <c r="H151" s="6">
        <f>((A135-E135)*(-F59)-((F135-B135)*(-G59)))</f>
        <v>14.5</v>
      </c>
      <c r="I151" s="15" t="s">
        <v>22</v>
      </c>
      <c r="J151" s="6">
        <v>0</v>
      </c>
      <c r="L151" s="102" t="s">
        <v>219</v>
      </c>
      <c r="M151" s="103" t="s">
        <v>220</v>
      </c>
      <c r="N151" s="79"/>
      <c r="O151" s="92" t="s">
        <v>22</v>
      </c>
      <c r="P151" s="102">
        <f>(F129*F131*F130)/(4*G26)</f>
        <v>20.554804791094465</v>
      </c>
      <c r="R151" s="3">
        <f>R149-R150</f>
        <v>9.5238095238095233E-2</v>
      </c>
      <c r="U151" s="3">
        <f>U149-U150</f>
        <v>-1.5714285714285716</v>
      </c>
    </row>
    <row r="152" spans="1:21">
      <c r="A152" s="33"/>
      <c r="B152" s="6">
        <f>B151*2</f>
        <v>8</v>
      </c>
      <c r="C152" s="6" t="s">
        <v>25</v>
      </c>
      <c r="D152" s="13" t="s">
        <v>26</v>
      </c>
      <c r="E152" s="6">
        <f>E151*2</f>
        <v>-14</v>
      </c>
      <c r="F152" s="6" t="s">
        <v>27</v>
      </c>
      <c r="G152" s="13" t="s">
        <v>26</v>
      </c>
      <c r="H152" s="6">
        <f>H151*2</f>
        <v>29</v>
      </c>
      <c r="I152" s="15" t="s">
        <v>22</v>
      </c>
      <c r="J152" s="6">
        <v>0</v>
      </c>
      <c r="L152" s="102"/>
      <c r="M152" s="79" t="s">
        <v>221</v>
      </c>
      <c r="N152" s="79"/>
      <c r="O152" s="92"/>
      <c r="P152" s="102"/>
      <c r="S152" s="62" t="s">
        <v>260</v>
      </c>
      <c r="U152" s="3">
        <f>-U151/R151</f>
        <v>16.500000000000004</v>
      </c>
    </row>
    <row r="153" spans="1:21" ht="18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L153" s="33" t="s">
        <v>223</v>
      </c>
      <c r="M153" s="45" t="s">
        <v>230</v>
      </c>
      <c r="N153" s="33"/>
      <c r="O153" s="33"/>
      <c r="P153" s="33"/>
      <c r="Q153" s="33"/>
      <c r="R153" s="33"/>
      <c r="S153" s="62" t="s">
        <v>259</v>
      </c>
      <c r="T153" s="33"/>
      <c r="U153" s="33">
        <f>U152*R149+U149</f>
        <v>11.500000000000002</v>
      </c>
    </row>
    <row r="154" spans="1:21" ht="18">
      <c r="A154" s="33" t="s">
        <v>214</v>
      </c>
      <c r="B154" s="35" t="s">
        <v>128</v>
      </c>
      <c r="C154" s="89" t="s">
        <v>22</v>
      </c>
      <c r="D154" s="35" t="s">
        <v>121</v>
      </c>
      <c r="E154" s="33"/>
      <c r="F154" s="6" t="s">
        <v>110</v>
      </c>
      <c r="G154" s="6" t="s">
        <v>111</v>
      </c>
      <c r="H154" s="6" t="s">
        <v>83</v>
      </c>
      <c r="I154" s="6" t="s">
        <v>26</v>
      </c>
      <c r="J154" s="6" t="s">
        <v>113</v>
      </c>
      <c r="L154" s="44" t="s">
        <v>235</v>
      </c>
      <c r="M154" s="6">
        <f>B158</f>
        <v>-4</v>
      </c>
      <c r="N154" s="6" t="s">
        <v>25</v>
      </c>
      <c r="O154" s="6" t="s">
        <v>26</v>
      </c>
      <c r="P154" s="6">
        <f>E158</f>
        <v>6</v>
      </c>
      <c r="Q154" s="6" t="s">
        <v>27</v>
      </c>
      <c r="R154" s="6" t="s">
        <v>26</v>
      </c>
      <c r="S154" s="6">
        <f>H158</f>
        <v>-3</v>
      </c>
      <c r="T154" s="6" t="s">
        <v>22</v>
      </c>
      <c r="U154" s="6">
        <v>0</v>
      </c>
    </row>
    <row r="155" spans="1:21" ht="18">
      <c r="A155" s="33"/>
      <c r="B155" s="33" t="s">
        <v>32</v>
      </c>
      <c r="C155" s="89"/>
      <c r="D155" s="33" t="s">
        <v>141</v>
      </c>
      <c r="E155" s="33"/>
      <c r="F155" s="6" t="s">
        <v>110</v>
      </c>
      <c r="G155" s="6">
        <f>-B157/E157</f>
        <v>0.66666666666666663</v>
      </c>
      <c r="H155" s="6" t="s">
        <v>83</v>
      </c>
      <c r="I155" s="6" t="s">
        <v>26</v>
      </c>
      <c r="J155" s="6">
        <f>-H157/E157</f>
        <v>0.5</v>
      </c>
      <c r="L155" s="33" t="s">
        <v>224</v>
      </c>
      <c r="M155" s="6">
        <f>B152</f>
        <v>8</v>
      </c>
      <c r="N155" s="6" t="s">
        <v>25</v>
      </c>
      <c r="O155" s="6" t="s">
        <v>26</v>
      </c>
      <c r="P155" s="6">
        <f>E152</f>
        <v>-14</v>
      </c>
      <c r="Q155" s="6" t="s">
        <v>27</v>
      </c>
      <c r="R155" s="6" t="s">
        <v>26</v>
      </c>
      <c r="S155" s="6">
        <f>H152</f>
        <v>29</v>
      </c>
      <c r="T155" s="6" t="s">
        <v>22</v>
      </c>
      <c r="U155" s="6">
        <v>0</v>
      </c>
    </row>
    <row r="156" spans="1:2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L156" s="58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8">
      <c r="A157" s="33" t="s">
        <v>214</v>
      </c>
      <c r="B157" s="6">
        <f>C135-E135</f>
        <v>6</v>
      </c>
      <c r="C157" s="6" t="s">
        <v>25</v>
      </c>
      <c r="D157" s="13" t="s">
        <v>26</v>
      </c>
      <c r="E157" s="6">
        <f>-(F135-D135)</f>
        <v>-9</v>
      </c>
      <c r="F157" s="6" t="s">
        <v>27</v>
      </c>
      <c r="G157" s="13" t="s">
        <v>26</v>
      </c>
      <c r="H157" s="6">
        <f>((C135-E135)*(-M142)-((F135-D135)*(-N142)))</f>
        <v>4.5</v>
      </c>
      <c r="I157" s="15" t="s">
        <v>22</v>
      </c>
      <c r="J157" s="6">
        <v>0</v>
      </c>
      <c r="L157" s="6" t="s">
        <v>150</v>
      </c>
      <c r="M157" s="6">
        <f>M154+M155</f>
        <v>4</v>
      </c>
      <c r="N157" s="6" t="s">
        <v>83</v>
      </c>
      <c r="O157" s="6" t="s">
        <v>26</v>
      </c>
      <c r="P157" s="6">
        <f>P154+P155</f>
        <v>-8</v>
      </c>
      <c r="Q157" s="6" t="s">
        <v>84</v>
      </c>
      <c r="R157" s="6"/>
      <c r="S157" s="6"/>
      <c r="T157" s="6" t="s">
        <v>22</v>
      </c>
      <c r="U157" s="6">
        <f>-(S154+S155)</f>
        <v>-26</v>
      </c>
    </row>
    <row r="158" spans="1:21">
      <c r="A158" s="33"/>
      <c r="B158" s="6">
        <f>B157/-1.5</f>
        <v>-4</v>
      </c>
      <c r="C158" s="6" t="s">
        <v>25</v>
      </c>
      <c r="D158" s="13" t="s">
        <v>26</v>
      </c>
      <c r="E158" s="6">
        <f>E157/-1.5</f>
        <v>6</v>
      </c>
      <c r="F158" s="6" t="s">
        <v>27</v>
      </c>
      <c r="G158" s="13" t="s">
        <v>26</v>
      </c>
      <c r="H158" s="6">
        <f>H157/-1.5</f>
        <v>-3</v>
      </c>
      <c r="I158" s="15" t="s">
        <v>22</v>
      </c>
      <c r="J158" s="6">
        <v>0</v>
      </c>
      <c r="L158" s="33"/>
      <c r="M158" s="33"/>
      <c r="N158" s="33"/>
      <c r="O158" s="33"/>
      <c r="P158" s="33"/>
      <c r="Q158" s="33"/>
      <c r="R158" s="33"/>
      <c r="S158" s="32" t="s">
        <v>84</v>
      </c>
      <c r="T158" s="32" t="s">
        <v>22</v>
      </c>
      <c r="U158" s="32">
        <f>U153</f>
        <v>11.500000000000002</v>
      </c>
    </row>
    <row r="159" spans="1:21" ht="18">
      <c r="L159" s="33"/>
      <c r="M159" s="33"/>
      <c r="N159" s="33"/>
      <c r="O159" s="53" t="s">
        <v>238</v>
      </c>
      <c r="P159" s="50">
        <f>U159</f>
        <v>16.500000000000004</v>
      </c>
      <c r="Q159" s="50">
        <f>U158</f>
        <v>11.500000000000002</v>
      </c>
      <c r="R159" s="33"/>
      <c r="S159" s="6" t="s">
        <v>83</v>
      </c>
      <c r="T159" s="6" t="s">
        <v>22</v>
      </c>
      <c r="U159" s="6">
        <f>U152</f>
        <v>16.500000000000004</v>
      </c>
    </row>
    <row r="160" spans="1:21">
      <c r="L160" s="33"/>
      <c r="M160" s="33"/>
      <c r="N160" s="33"/>
      <c r="O160" s="33"/>
      <c r="P160" s="6" t="s">
        <v>83</v>
      </c>
      <c r="Q160" s="6" t="s">
        <v>84</v>
      </c>
      <c r="R160" s="33"/>
      <c r="S160" s="33"/>
      <c r="T160" s="33"/>
      <c r="U160" s="33"/>
    </row>
    <row r="161" spans="1:21" ht="20.399999999999999">
      <c r="A161" s="80" t="s">
        <v>244</v>
      </c>
      <c r="B161" s="80"/>
      <c r="C161" s="80"/>
      <c r="D161" s="80"/>
      <c r="E161" s="80"/>
      <c r="F161" s="80"/>
      <c r="G161" s="80"/>
    </row>
    <row r="162" spans="1:21" ht="18">
      <c r="L162" s="79" t="s">
        <v>252</v>
      </c>
      <c r="M162" s="79"/>
      <c r="N162" s="57">
        <f>P159</f>
        <v>16.500000000000004</v>
      </c>
      <c r="O162" s="59" t="s">
        <v>253</v>
      </c>
      <c r="P162" s="59">
        <f>Q159</f>
        <v>11.500000000000002</v>
      </c>
      <c r="Q162" s="59" t="s">
        <v>254</v>
      </c>
      <c r="R162" s="3">
        <f>P151</f>
        <v>20.554804791094465</v>
      </c>
      <c r="S162" s="60" t="s">
        <v>255</v>
      </c>
    </row>
    <row r="163" spans="1:21">
      <c r="A163" s="79" t="s">
        <v>25</v>
      </c>
      <c r="B163" s="79"/>
      <c r="C163" s="79"/>
      <c r="D163" s="11"/>
      <c r="E163" s="79" t="s">
        <v>27</v>
      </c>
      <c r="F163" s="79"/>
      <c r="G163" s="79"/>
      <c r="I163" s="44" t="s">
        <v>25</v>
      </c>
      <c r="J163" s="44" t="s">
        <v>27</v>
      </c>
    </row>
    <row r="164" spans="1:21" ht="21">
      <c r="A164" s="73" t="s">
        <v>245</v>
      </c>
      <c r="B164" s="74"/>
      <c r="C164" s="75"/>
      <c r="D164" s="72" t="s">
        <v>247</v>
      </c>
      <c r="E164" s="73" t="s">
        <v>258</v>
      </c>
      <c r="F164" s="74"/>
      <c r="G164" s="75"/>
      <c r="H164" s="92" t="s">
        <v>22</v>
      </c>
      <c r="I164" s="81">
        <f>(F130*A135+F131*C135+F129*E135)/(F129+F130+F131)</f>
        <v>1.2216212251636898</v>
      </c>
      <c r="J164" s="81">
        <f>(F130*B135+F131*D135+F129*F135)/(F129+F130+F131)</f>
        <v>-1.8307266299428231</v>
      </c>
      <c r="L164" s="24" t="s">
        <v>225</v>
      </c>
      <c r="M164" s="44"/>
      <c r="N164" s="44"/>
      <c r="O164" s="44"/>
      <c r="P164" s="44"/>
      <c r="Q164" s="44" t="str">
        <f>L168</f>
        <v>АА₃</v>
      </c>
      <c r="R164" s="62" t="s">
        <v>259</v>
      </c>
      <c r="S164" s="44">
        <f>-M168/P168</f>
        <v>0.76379584099921749</v>
      </c>
      <c r="T164" s="62" t="s">
        <v>261</v>
      </c>
      <c r="U164" s="44">
        <f>-S168/P168</f>
        <v>-2.7637958409992174</v>
      </c>
    </row>
    <row r="165" spans="1:21">
      <c r="A165" s="76" t="s">
        <v>246</v>
      </c>
      <c r="B165" s="77"/>
      <c r="C165" s="78"/>
      <c r="D165" s="72"/>
      <c r="E165" s="76" t="s">
        <v>246</v>
      </c>
      <c r="F165" s="77"/>
      <c r="G165" s="78"/>
      <c r="H165" s="92"/>
      <c r="I165" s="82"/>
      <c r="J165" s="82"/>
      <c r="L165" s="102" t="s">
        <v>226</v>
      </c>
      <c r="M165" s="103" t="s">
        <v>227</v>
      </c>
      <c r="N165" s="79"/>
      <c r="O165" s="92" t="s">
        <v>22</v>
      </c>
      <c r="P165" s="102">
        <f>G26/Q3</f>
        <v>0.27640421900984558</v>
      </c>
      <c r="Q165" s="44" t="str">
        <f>L169</f>
        <v>ВВ₃</v>
      </c>
      <c r="R165" s="62" t="s">
        <v>259</v>
      </c>
      <c r="S165" s="62">
        <f>-M169/P169</f>
        <v>-1.2198039027185572</v>
      </c>
      <c r="T165" s="62" t="s">
        <v>261</v>
      </c>
      <c r="U165" s="62">
        <f>-S169/P169</f>
        <v>-0.34058829184432915</v>
      </c>
    </row>
    <row r="166" spans="1:21">
      <c r="L166" s="102"/>
      <c r="M166" s="79" t="s">
        <v>228</v>
      </c>
      <c r="N166" s="79"/>
      <c r="O166" s="92"/>
      <c r="P166" s="102"/>
      <c r="Q166" s="44"/>
      <c r="R166" s="44"/>
      <c r="S166" s="44">
        <f>S164-S165</f>
        <v>1.9835997437177748</v>
      </c>
      <c r="T166" s="62" t="s">
        <v>262</v>
      </c>
      <c r="U166" s="44">
        <f>U164-U165</f>
        <v>-2.4232075491548883</v>
      </c>
    </row>
    <row r="167" spans="1:21" ht="18">
      <c r="H167" s="62"/>
      <c r="I167" s="62"/>
      <c r="J167" s="62"/>
      <c r="L167" s="44" t="s">
        <v>229</v>
      </c>
      <c r="M167" s="45" t="s">
        <v>231</v>
      </c>
      <c r="N167" s="44"/>
      <c r="O167" s="44"/>
      <c r="P167" s="44"/>
      <c r="Q167" s="44"/>
      <c r="R167" s="44"/>
      <c r="S167" s="44"/>
      <c r="T167" s="62" t="s">
        <v>262</v>
      </c>
      <c r="U167" s="44">
        <f>-U166/S166</f>
        <v>1.2216212251636893</v>
      </c>
    </row>
    <row r="168" spans="1:21">
      <c r="L168" s="44" t="s">
        <v>232</v>
      </c>
      <c r="M168" s="6">
        <f>I123</f>
        <v>0.16113636093791184</v>
      </c>
      <c r="N168" s="6" t="s">
        <v>25</v>
      </c>
      <c r="O168" s="6" t="s">
        <v>26</v>
      </c>
      <c r="P168" s="6">
        <f>L123</f>
        <v>-0.21096784282971359</v>
      </c>
      <c r="Q168" s="6" t="s">
        <v>27</v>
      </c>
      <c r="R168" s="6" t="s">
        <v>26</v>
      </c>
      <c r="S168" s="6">
        <f>O123</f>
        <v>-0.58307204659733902</v>
      </c>
      <c r="T168" s="6" t="s">
        <v>22</v>
      </c>
      <c r="U168" s="6">
        <v>0</v>
      </c>
    </row>
    <row r="169" spans="1:21">
      <c r="L169" s="44" t="s">
        <v>233</v>
      </c>
      <c r="M169" s="6">
        <f>I130</f>
        <v>1.5391570755243911</v>
      </c>
      <c r="N169" s="6" t="s">
        <v>25</v>
      </c>
      <c r="O169" s="6" t="s">
        <v>26</v>
      </c>
      <c r="P169" s="6">
        <f>L130</f>
        <v>1.2618069774117764</v>
      </c>
      <c r="Q169" s="6" t="s">
        <v>27</v>
      </c>
      <c r="R169" s="6" t="s">
        <v>26</v>
      </c>
      <c r="S169" s="6">
        <f>O130</f>
        <v>0.42975668307393294</v>
      </c>
      <c r="T169" s="6" t="s">
        <v>22</v>
      </c>
      <c r="U169" s="6">
        <v>0</v>
      </c>
    </row>
    <row r="170" spans="1:21">
      <c r="L170" s="49"/>
      <c r="M170" s="6"/>
      <c r="N170" s="6"/>
      <c r="O170" s="6"/>
      <c r="P170" s="6"/>
      <c r="Q170" s="6"/>
      <c r="R170" s="6"/>
      <c r="S170" s="6"/>
      <c r="T170" s="6"/>
      <c r="U170" s="6"/>
    </row>
    <row r="171" spans="1:21">
      <c r="L171" s="6" t="s">
        <v>150</v>
      </c>
      <c r="M171" s="6">
        <f>M168+M170</f>
        <v>0.16113636093791184</v>
      </c>
      <c r="N171" s="6" t="s">
        <v>83</v>
      </c>
      <c r="O171" s="6" t="s">
        <v>26</v>
      </c>
      <c r="P171" s="6">
        <f>P168+P170</f>
        <v>-0.21096784282971359</v>
      </c>
      <c r="Q171" s="6" t="s">
        <v>84</v>
      </c>
      <c r="R171" s="6"/>
      <c r="S171" s="6"/>
      <c r="T171" s="6" t="s">
        <v>22</v>
      </c>
      <c r="U171" s="6">
        <f>-(S168+S170)</f>
        <v>0.58307204659733902</v>
      </c>
    </row>
    <row r="172" spans="1:21">
      <c r="L172" s="44"/>
      <c r="M172" s="44"/>
      <c r="N172" s="44"/>
      <c r="O172" s="44"/>
      <c r="P172" s="44"/>
      <c r="Q172" s="44"/>
      <c r="R172" s="44"/>
      <c r="S172" s="32" t="s">
        <v>84</v>
      </c>
      <c r="T172" s="32" t="s">
        <v>22</v>
      </c>
      <c r="U172" s="32">
        <f>U173*S164+U164</f>
        <v>-1.8307266299428229</v>
      </c>
    </row>
    <row r="173" spans="1:21" ht="18">
      <c r="L173" s="44"/>
      <c r="M173" s="44"/>
      <c r="N173" s="44"/>
      <c r="O173" s="53" t="s">
        <v>243</v>
      </c>
      <c r="P173" s="50">
        <f>U173</f>
        <v>1.2216212251636893</v>
      </c>
      <c r="Q173" s="50">
        <f>U172</f>
        <v>-1.8307266299428229</v>
      </c>
      <c r="R173" s="44"/>
      <c r="S173" s="6" t="s">
        <v>83</v>
      </c>
      <c r="T173" s="6" t="s">
        <v>22</v>
      </c>
      <c r="U173" s="6">
        <f>U167</f>
        <v>1.2216212251636893</v>
      </c>
    </row>
    <row r="174" spans="1:21">
      <c r="L174" s="44"/>
      <c r="M174" s="44"/>
      <c r="N174" s="44"/>
      <c r="O174" s="44"/>
      <c r="P174" s="6" t="s">
        <v>83</v>
      </c>
      <c r="Q174" s="6" t="s">
        <v>84</v>
      </c>
      <c r="R174" s="44"/>
      <c r="S174" s="44"/>
      <c r="T174" s="44"/>
      <c r="U174" s="44"/>
    </row>
    <row r="175" spans="1:21">
      <c r="L175" s="44"/>
      <c r="M175" s="44"/>
      <c r="N175" s="44"/>
      <c r="O175" s="44"/>
      <c r="P175" s="44"/>
      <c r="Q175" s="44"/>
      <c r="R175" s="44"/>
      <c r="S175" s="44"/>
      <c r="T175" s="44"/>
      <c r="U175" s="44"/>
    </row>
    <row r="176" spans="1:21" ht="18">
      <c r="L176" s="79" t="s">
        <v>256</v>
      </c>
      <c r="M176" s="79"/>
      <c r="N176" s="59">
        <f>P173</f>
        <v>1.2216212251636893</v>
      </c>
      <c r="O176" s="59" t="s">
        <v>257</v>
      </c>
      <c r="P176" s="59">
        <f>Q173</f>
        <v>-1.8307266299428229</v>
      </c>
      <c r="Q176" s="59" t="s">
        <v>254</v>
      </c>
      <c r="R176" s="44">
        <f>P165</f>
        <v>0.27640421900984558</v>
      </c>
      <c r="S176" s="60" t="s">
        <v>255</v>
      </c>
      <c r="T176" s="44"/>
      <c r="U176" s="44"/>
    </row>
  </sheetData>
  <mergeCells count="228">
    <mergeCell ref="AG99:AH99"/>
    <mergeCell ref="Z50:AC50"/>
    <mergeCell ref="AA84:AB84"/>
    <mergeCell ref="AC84:AD84"/>
    <mergeCell ref="AE84:AF84"/>
    <mergeCell ref="V96:V97"/>
    <mergeCell ref="V105:V106"/>
    <mergeCell ref="V114:V115"/>
    <mergeCell ref="AA111:AF111"/>
    <mergeCell ref="AA107:AB107"/>
    <mergeCell ref="AC107:AD107"/>
    <mergeCell ref="AE107:AF107"/>
    <mergeCell ref="AA98:AF98"/>
    <mergeCell ref="S50:T50"/>
    <mergeCell ref="U50:V50"/>
    <mergeCell ref="W50:X50"/>
    <mergeCell ref="AA89:AF89"/>
    <mergeCell ref="W93:X93"/>
    <mergeCell ref="W102:X102"/>
    <mergeCell ref="M151:N151"/>
    <mergeCell ref="M152:N152"/>
    <mergeCell ref="O151:O152"/>
    <mergeCell ref="P151:P152"/>
    <mergeCell ref="L82:P82"/>
    <mergeCell ref="N83:N84"/>
    <mergeCell ref="N76:N77"/>
    <mergeCell ref="Y135:Y136"/>
    <mergeCell ref="Q136:S136"/>
    <mergeCell ref="U136:W136"/>
    <mergeCell ref="Y121:Y122"/>
    <mergeCell ref="N128:N129"/>
    <mergeCell ref="P128:P129"/>
    <mergeCell ref="T128:T129"/>
    <mergeCell ref="X128:X129"/>
    <mergeCell ref="Y128:Y129"/>
    <mergeCell ref="Q129:S129"/>
    <mergeCell ref="W111:X111"/>
    <mergeCell ref="C142:C143"/>
    <mergeCell ref="C148:C149"/>
    <mergeCell ref="C154:C155"/>
    <mergeCell ref="H116:I116"/>
    <mergeCell ref="H117:I117"/>
    <mergeCell ref="Q54:V54"/>
    <mergeCell ref="A84:A85"/>
    <mergeCell ref="C84:C85"/>
    <mergeCell ref="D84:D85"/>
    <mergeCell ref="H84:H85"/>
    <mergeCell ref="A87:A88"/>
    <mergeCell ref="C87:C88"/>
    <mergeCell ref="I84:I85"/>
    <mergeCell ref="D87:D88"/>
    <mergeCell ref="H114:I114"/>
    <mergeCell ref="A90:E90"/>
    <mergeCell ref="C91:C92"/>
    <mergeCell ref="C97:C98"/>
    <mergeCell ref="C103:C104"/>
    <mergeCell ref="F110:G110"/>
    <mergeCell ref="F111:G111"/>
    <mergeCell ref="F113:G113"/>
    <mergeCell ref="F114:G114"/>
    <mergeCell ref="D112:D113"/>
    <mergeCell ref="E110:E111"/>
    <mergeCell ref="E113:E114"/>
    <mergeCell ref="A110:A111"/>
    <mergeCell ref="A112:A113"/>
    <mergeCell ref="A114:A115"/>
    <mergeCell ref="C110:C111"/>
    <mergeCell ref="A141:E141"/>
    <mergeCell ref="A123:A124"/>
    <mergeCell ref="B123:D123"/>
    <mergeCell ref="E123:E124"/>
    <mergeCell ref="A126:A127"/>
    <mergeCell ref="E120:E121"/>
    <mergeCell ref="B121:D121"/>
    <mergeCell ref="J110:J111"/>
    <mergeCell ref="J113:J114"/>
    <mergeCell ref="L151:L152"/>
    <mergeCell ref="B126:D126"/>
    <mergeCell ref="E126:E127"/>
    <mergeCell ref="F126:F127"/>
    <mergeCell ref="B127:D127"/>
    <mergeCell ref="H111:I111"/>
    <mergeCell ref="H113:I113"/>
    <mergeCell ref="C112:C113"/>
    <mergeCell ref="C114:C115"/>
    <mergeCell ref="F123:F124"/>
    <mergeCell ref="B124:D124"/>
    <mergeCell ref="A133:B133"/>
    <mergeCell ref="C133:D133"/>
    <mergeCell ref="E133:F133"/>
    <mergeCell ref="H128:H129"/>
    <mergeCell ref="J128:J129"/>
    <mergeCell ref="L128:L129"/>
    <mergeCell ref="H110:I110"/>
    <mergeCell ref="D110:D111"/>
    <mergeCell ref="B120:D120"/>
    <mergeCell ref="A120:A121"/>
    <mergeCell ref="D114:D115"/>
    <mergeCell ref="A1:G1"/>
    <mergeCell ref="A2:B2"/>
    <mergeCell ref="C2:D2"/>
    <mergeCell ref="E2:F2"/>
    <mergeCell ref="J2:L2"/>
    <mergeCell ref="I1:L1"/>
    <mergeCell ref="C7:C8"/>
    <mergeCell ref="J3:L3"/>
    <mergeCell ref="J4:L4"/>
    <mergeCell ref="A6:E6"/>
    <mergeCell ref="J6:N6"/>
    <mergeCell ref="K7:K8"/>
    <mergeCell ref="J7:J8"/>
    <mergeCell ref="M7:M8"/>
    <mergeCell ref="N7:N8"/>
    <mergeCell ref="A5:C5"/>
    <mergeCell ref="K19:K20"/>
    <mergeCell ref="L19:L20"/>
    <mergeCell ref="N19:N20"/>
    <mergeCell ref="O19:O20"/>
    <mergeCell ref="A25:E25"/>
    <mergeCell ref="A26:F26"/>
    <mergeCell ref="C13:C14"/>
    <mergeCell ref="C19:C20"/>
    <mergeCell ref="K13:K14"/>
    <mergeCell ref="L13:L14"/>
    <mergeCell ref="N13:N14"/>
    <mergeCell ref="R19:R20"/>
    <mergeCell ref="S19:S20"/>
    <mergeCell ref="R18:T18"/>
    <mergeCell ref="R7:R8"/>
    <mergeCell ref="S7:S8"/>
    <mergeCell ref="R13:R14"/>
    <mergeCell ref="S13:S14"/>
    <mergeCell ref="R12:S12"/>
    <mergeCell ref="O13:O14"/>
    <mergeCell ref="C37:C38"/>
    <mergeCell ref="C44:C45"/>
    <mergeCell ref="L32:Q32"/>
    <mergeCell ref="L34:L35"/>
    <mergeCell ref="M34:N34"/>
    <mergeCell ref="M35:N35"/>
    <mergeCell ref="O34:O35"/>
    <mergeCell ref="P34:P35"/>
    <mergeCell ref="L40:L41"/>
    <mergeCell ref="M40:N40"/>
    <mergeCell ref="O40:O41"/>
    <mergeCell ref="P40:P41"/>
    <mergeCell ref="M41:N41"/>
    <mergeCell ref="C31:C32"/>
    <mergeCell ref="F51:F52"/>
    <mergeCell ref="G51:G52"/>
    <mergeCell ref="H51:H52"/>
    <mergeCell ref="A55:A56"/>
    <mergeCell ref="A51:A52"/>
    <mergeCell ref="B51:C51"/>
    <mergeCell ref="B52:C52"/>
    <mergeCell ref="D51:E51"/>
    <mergeCell ref="D52:E52"/>
    <mergeCell ref="F120:F121"/>
    <mergeCell ref="J121:J122"/>
    <mergeCell ref="H119:L119"/>
    <mergeCell ref="E116:E117"/>
    <mergeCell ref="F116:G116"/>
    <mergeCell ref="F117:G117"/>
    <mergeCell ref="U129:W129"/>
    <mergeCell ref="N121:N122"/>
    <mergeCell ref="P121:P122"/>
    <mergeCell ref="Q122:S122"/>
    <mergeCell ref="T121:T122"/>
    <mergeCell ref="J116:J117"/>
    <mergeCell ref="X121:X122"/>
    <mergeCell ref="U122:W122"/>
    <mergeCell ref="H126:L126"/>
    <mergeCell ref="L165:L166"/>
    <mergeCell ref="M165:N165"/>
    <mergeCell ref="O165:O166"/>
    <mergeCell ref="P165:P166"/>
    <mergeCell ref="M166:N166"/>
    <mergeCell ref="L162:M162"/>
    <mergeCell ref="T135:T136"/>
    <mergeCell ref="X135:X136"/>
    <mergeCell ref="L176:M176"/>
    <mergeCell ref="H164:H165"/>
    <mergeCell ref="I164:I165"/>
    <mergeCell ref="J164:J165"/>
    <mergeCell ref="O2:P2"/>
    <mergeCell ref="O3:P3"/>
    <mergeCell ref="H133:L133"/>
    <mergeCell ref="H121:H122"/>
    <mergeCell ref="L121:L122"/>
    <mergeCell ref="H135:H136"/>
    <mergeCell ref="J135:J136"/>
    <mergeCell ref="L135:L136"/>
    <mergeCell ref="N135:N136"/>
    <mergeCell ref="P135:P136"/>
    <mergeCell ref="K56:M56"/>
    <mergeCell ref="K58:M58"/>
    <mergeCell ref="K60:M60"/>
    <mergeCell ref="L62:O62"/>
    <mergeCell ref="L68:P68"/>
    <mergeCell ref="N69:N70"/>
    <mergeCell ref="L75:P75"/>
    <mergeCell ref="L47:L48"/>
    <mergeCell ref="M47:N47"/>
    <mergeCell ref="O47:O48"/>
    <mergeCell ref="R6:S6"/>
    <mergeCell ref="D164:D165"/>
    <mergeCell ref="A164:C164"/>
    <mergeCell ref="A165:C165"/>
    <mergeCell ref="A163:C163"/>
    <mergeCell ref="E163:G163"/>
    <mergeCell ref="A161:G161"/>
    <mergeCell ref="E164:G164"/>
    <mergeCell ref="E165:G165"/>
    <mergeCell ref="P47:P48"/>
    <mergeCell ref="M48:N48"/>
    <mergeCell ref="L23:P23"/>
    <mergeCell ref="L24:P24"/>
    <mergeCell ref="C65:C66"/>
    <mergeCell ref="C71:C72"/>
    <mergeCell ref="C77:C78"/>
    <mergeCell ref="A64:E64"/>
    <mergeCell ref="A58:A59"/>
    <mergeCell ref="A61:A62"/>
    <mergeCell ref="F84:F85"/>
    <mergeCell ref="K110:K111"/>
    <mergeCell ref="K113:K114"/>
    <mergeCell ref="K116:K117"/>
    <mergeCell ref="A119:D119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2015-01-24T09:34:18Z</dcterms:created>
  <dcterms:modified xsi:type="dcterms:W3CDTF">2015-11-22T00:36:01Z</dcterms:modified>
</cp:coreProperties>
</file>