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055" windowHeight="94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X83" i="1"/>
  <c r="X82"/>
  <c r="W81"/>
  <c r="U81"/>
  <c r="X81"/>
  <c r="Y81" s="1"/>
  <c r="Y79"/>
  <c r="X79"/>
  <c r="W79"/>
  <c r="AC74"/>
  <c r="AB74"/>
  <c r="AA74"/>
  <c r="AC79"/>
  <c r="AB79"/>
  <c r="AA79"/>
  <c r="W5"/>
  <c r="S5"/>
  <c r="P99"/>
  <c r="P98"/>
  <c r="P96"/>
  <c r="P95"/>
  <c r="N96"/>
  <c r="N95"/>
  <c r="M99"/>
  <c r="W68" l="1"/>
  <c r="Y77"/>
  <c r="Y76"/>
  <c r="Y75"/>
  <c r="Y74"/>
  <c r="Y73"/>
  <c r="W73"/>
  <c r="Y72"/>
  <c r="W72"/>
  <c r="Y71"/>
  <c r="W71"/>
  <c r="Y70"/>
  <c r="X70"/>
  <c r="W70"/>
  <c r="Y69"/>
  <c r="X69"/>
  <c r="W69"/>
  <c r="Y68"/>
  <c r="X68"/>
  <c r="F18"/>
  <c r="Z92" s="1"/>
  <c r="F17"/>
  <c r="Z91" s="1"/>
  <c r="F16"/>
  <c r="Z90" s="1"/>
  <c r="F15"/>
  <c r="Z89" s="1"/>
  <c r="F14"/>
  <c r="D14"/>
  <c r="F13"/>
  <c r="D13"/>
  <c r="F12"/>
  <c r="D12"/>
  <c r="F11"/>
  <c r="E11"/>
  <c r="D11"/>
  <c r="F10"/>
  <c r="E10"/>
  <c r="D10"/>
  <c r="F9"/>
  <c r="E9"/>
  <c r="D9"/>
  <c r="K67"/>
  <c r="C70" s="1"/>
  <c r="G67"/>
  <c r="E67"/>
  <c r="C67"/>
  <c r="B67"/>
  <c r="A67"/>
  <c r="D70"/>
  <c r="Y50"/>
  <c r="Q53" s="1"/>
  <c r="U50"/>
  <c r="S50"/>
  <c r="Q50"/>
  <c r="P50"/>
  <c r="O50"/>
  <c r="R53"/>
  <c r="U53"/>
  <c r="K48"/>
  <c r="C51" s="1"/>
  <c r="G48"/>
  <c r="F48"/>
  <c r="E48"/>
  <c r="C48"/>
  <c r="B48"/>
  <c r="A48"/>
  <c r="D51"/>
  <c r="B51"/>
  <c r="G51"/>
  <c r="Y31"/>
  <c r="Q34" s="1"/>
  <c r="U31"/>
  <c r="T31"/>
  <c r="S31"/>
  <c r="Q31"/>
  <c r="P31"/>
  <c r="O31"/>
  <c r="R34"/>
  <c r="P34"/>
  <c r="U34"/>
  <c r="K29"/>
  <c r="J29"/>
  <c r="E32" s="1"/>
  <c r="I29"/>
  <c r="G29"/>
  <c r="F29"/>
  <c r="E29"/>
  <c r="C29"/>
  <c r="C32" s="1"/>
  <c r="B29"/>
  <c r="A29"/>
  <c r="G32"/>
  <c r="D32"/>
  <c r="B32"/>
  <c r="G70" l="1"/>
  <c r="H73" s="1"/>
  <c r="G79" s="1"/>
  <c r="P72"/>
  <c r="Q72" s="1"/>
  <c r="R72" s="1"/>
  <c r="H32"/>
  <c r="V56"/>
  <c r="U62" s="1"/>
  <c r="B54"/>
  <c r="C60" s="1"/>
  <c r="H54"/>
  <c r="G60" s="1"/>
  <c r="P37"/>
  <c r="Q43" s="1"/>
  <c r="V37"/>
  <c r="U43" s="1"/>
  <c r="B38"/>
  <c r="K41" s="1"/>
  <c r="I42" s="1"/>
  <c r="H44" s="1"/>
  <c r="B35"/>
  <c r="C41" s="1"/>
  <c r="E35"/>
  <c r="D41" s="1"/>
  <c r="F38"/>
  <c r="L41" s="1"/>
  <c r="B42"/>
  <c r="K35"/>
  <c r="H35"/>
  <c r="G41" s="1"/>
  <c r="J42" l="1"/>
  <c r="M86"/>
  <c r="Z93"/>
  <c r="A42"/>
  <c r="B44" s="1"/>
  <c r="E42"/>
  <c r="E44" s="1"/>
  <c r="F42"/>
  <c r="K44" s="1"/>
  <c r="H41"/>
  <c r="X93" l="1"/>
  <c r="K86"/>
  <c r="Y93"/>
  <c r="L86"/>
  <c r="X26" l="1"/>
  <c r="U10"/>
  <c r="X17"/>
  <c r="T10" l="1"/>
  <c r="S10"/>
  <c r="R10"/>
  <c r="Q11" s="1"/>
  <c r="G11" l="1"/>
  <c r="Q5"/>
  <c r="G10"/>
  <c r="R13" s="1"/>
  <c r="R14" s="1"/>
  <c r="W77" l="1"/>
  <c r="W75"/>
  <c r="D17"/>
  <c r="D15"/>
  <c r="W50"/>
  <c r="V53" s="1"/>
  <c r="Y56" s="1"/>
  <c r="W31"/>
  <c r="V34" s="1"/>
  <c r="W76"/>
  <c r="W74"/>
  <c r="D18"/>
  <c r="D16"/>
  <c r="I67"/>
  <c r="H70" s="1"/>
  <c r="K73" s="1"/>
  <c r="I48"/>
  <c r="H51" s="1"/>
  <c r="X72"/>
  <c r="P76" s="1"/>
  <c r="Q76" s="1"/>
  <c r="R76" s="1"/>
  <c r="E14"/>
  <c r="G14" s="1"/>
  <c r="R22" s="1"/>
  <c r="R23" s="1"/>
  <c r="E12"/>
  <c r="T50"/>
  <c r="P53" s="1"/>
  <c r="X73"/>
  <c r="X71"/>
  <c r="P75" s="1"/>
  <c r="Q75" s="1"/>
  <c r="R75" s="1"/>
  <c r="E13"/>
  <c r="F67"/>
  <c r="B70" s="1"/>
  <c r="Q22"/>
  <c r="S13"/>
  <c r="S14" s="1"/>
  <c r="R5"/>
  <c r="G9"/>
  <c r="Q13" s="1"/>
  <c r="G13"/>
  <c r="F57" l="1"/>
  <c r="L60" s="1"/>
  <c r="K54"/>
  <c r="X90"/>
  <c r="M10"/>
  <c r="T40"/>
  <c r="Z43" s="1"/>
  <c r="Y37"/>
  <c r="X89"/>
  <c r="P74"/>
  <c r="Q74" s="1"/>
  <c r="R74" s="1"/>
  <c r="P73"/>
  <c r="Q73" s="1"/>
  <c r="R73" s="1"/>
  <c r="F80"/>
  <c r="E80"/>
  <c r="E82" s="1"/>
  <c r="L90" s="1"/>
  <c r="H79"/>
  <c r="X92"/>
  <c r="M13"/>
  <c r="M12"/>
  <c r="S63"/>
  <c r="S65" s="1"/>
  <c r="L89" s="1"/>
  <c r="V62"/>
  <c r="T63"/>
  <c r="X91"/>
  <c r="M11"/>
  <c r="X76"/>
  <c r="X74"/>
  <c r="E18"/>
  <c r="Y92" s="1"/>
  <c r="E16"/>
  <c r="J67"/>
  <c r="E70" s="1"/>
  <c r="J48"/>
  <c r="E51" s="1"/>
  <c r="X77"/>
  <c r="X75"/>
  <c r="E17"/>
  <c r="N11" s="1"/>
  <c r="E15"/>
  <c r="X50"/>
  <c r="S53" s="1"/>
  <c r="X31"/>
  <c r="S34" s="1"/>
  <c r="F76"/>
  <c r="L79" s="1"/>
  <c r="B73"/>
  <c r="C79" s="1"/>
  <c r="T59"/>
  <c r="Z62" s="1"/>
  <c r="P56"/>
  <c r="Q62" s="1"/>
  <c r="Q23"/>
  <c r="V16"/>
  <c r="V17" s="1"/>
  <c r="V18" s="1"/>
  <c r="T16"/>
  <c r="T17" s="1"/>
  <c r="T18" s="1"/>
  <c r="R16"/>
  <c r="R17" s="1"/>
  <c r="U13"/>
  <c r="T13" s="1"/>
  <c r="V13" s="1"/>
  <c r="Q14"/>
  <c r="T14" s="1"/>
  <c r="G12"/>
  <c r="S22" s="1"/>
  <c r="S23" s="1"/>
  <c r="S56" l="1"/>
  <c r="R62" s="1"/>
  <c r="P59"/>
  <c r="Y62" s="1"/>
  <c r="O63"/>
  <c r="P65" s="1"/>
  <c r="K89" s="1"/>
  <c r="P63"/>
  <c r="P40"/>
  <c r="Y43" s="1"/>
  <c r="S37"/>
  <c r="R43" s="1"/>
  <c r="Y89"/>
  <c r="L13"/>
  <c r="L10"/>
  <c r="E54"/>
  <c r="D60" s="1"/>
  <c r="B57"/>
  <c r="K60" s="1"/>
  <c r="Y90"/>
  <c r="L11"/>
  <c r="S44"/>
  <c r="S46" s="1"/>
  <c r="L87" s="1"/>
  <c r="V43"/>
  <c r="T44"/>
  <c r="F61"/>
  <c r="E61"/>
  <c r="E63" s="1"/>
  <c r="L88" s="1"/>
  <c r="H60"/>
  <c r="G17"/>
  <c r="P88" s="1"/>
  <c r="Q88" s="1"/>
  <c r="R88" s="1"/>
  <c r="N12"/>
  <c r="T92"/>
  <c r="U92" s="1"/>
  <c r="V92" s="1"/>
  <c r="G15"/>
  <c r="P86" s="1"/>
  <c r="Q86" s="1"/>
  <c r="R86" s="1"/>
  <c r="N13"/>
  <c r="G16"/>
  <c r="P87" s="1"/>
  <c r="Q87" s="1"/>
  <c r="R87" s="1"/>
  <c r="Y91"/>
  <c r="L12"/>
  <c r="O12" s="1"/>
  <c r="E73"/>
  <c r="D79" s="1"/>
  <c r="B80" s="1"/>
  <c r="B76"/>
  <c r="K79" s="1"/>
  <c r="T91"/>
  <c r="U91" s="1"/>
  <c r="V91" s="1"/>
  <c r="G18"/>
  <c r="P89" s="1"/>
  <c r="Q89" s="1"/>
  <c r="R89" s="1"/>
  <c r="N10"/>
  <c r="T89"/>
  <c r="U89" s="1"/>
  <c r="V89" s="1"/>
  <c r="T90"/>
  <c r="U90" s="1"/>
  <c r="V90" s="1"/>
  <c r="T23"/>
  <c r="U22"/>
  <c r="T22" s="1"/>
  <c r="V22" s="1"/>
  <c r="R25"/>
  <c r="R26" s="1"/>
  <c r="O9"/>
  <c r="T25"/>
  <c r="T26" s="1"/>
  <c r="T27" s="1"/>
  <c r="V25"/>
  <c r="V26" s="1"/>
  <c r="V27" s="1"/>
  <c r="R27"/>
  <c r="R18"/>
  <c r="W18" s="1"/>
  <c r="W17"/>
  <c r="O11"/>
  <c r="I80" l="1"/>
  <c r="H82" s="1"/>
  <c r="M90" s="1"/>
  <c r="J80"/>
  <c r="K82" s="1"/>
  <c r="J61"/>
  <c r="I61"/>
  <c r="H63" s="1"/>
  <c r="M88" s="1"/>
  <c r="X44"/>
  <c r="W44"/>
  <c r="V46" s="1"/>
  <c r="M87" s="1"/>
  <c r="O10"/>
  <c r="P78"/>
  <c r="Q78" s="1"/>
  <c r="R78" s="1"/>
  <c r="B61"/>
  <c r="K63" s="1"/>
  <c r="A61"/>
  <c r="B63" s="1"/>
  <c r="K88" s="1"/>
  <c r="P44"/>
  <c r="Y46" s="1"/>
  <c r="O44"/>
  <c r="P46" s="1"/>
  <c r="K87" s="1"/>
  <c r="W63"/>
  <c r="V65" s="1"/>
  <c r="M89" s="1"/>
  <c r="F88" s="1"/>
  <c r="G88" s="1"/>
  <c r="H88" s="1"/>
  <c r="X63"/>
  <c r="Y65" s="1"/>
  <c r="P79"/>
  <c r="Q79" s="1"/>
  <c r="R79" s="1"/>
  <c r="P80"/>
  <c r="Q80" s="1"/>
  <c r="R80" s="1"/>
  <c r="A80"/>
  <c r="B82" s="1"/>
  <c r="K90" s="1"/>
  <c r="O13"/>
  <c r="O14" s="1"/>
  <c r="P77"/>
  <c r="Q77" s="1"/>
  <c r="R77" s="1"/>
  <c r="W26"/>
  <c r="W27"/>
  <c r="F89" l="1"/>
  <c r="G89" s="1"/>
  <c r="H89" s="1"/>
  <c r="F94"/>
  <c r="G94" s="1"/>
  <c r="H94" s="1"/>
  <c r="F92"/>
  <c r="G92" s="1"/>
  <c r="H92" s="1"/>
  <c r="F90"/>
  <c r="G90" s="1"/>
  <c r="H90" s="1"/>
  <c r="F93"/>
  <c r="G93" s="1"/>
  <c r="H93" s="1"/>
  <c r="F86"/>
  <c r="G86" s="1"/>
  <c r="H86" s="1"/>
  <c r="F91"/>
  <c r="G91" s="1"/>
  <c r="H91" s="1"/>
  <c r="F87"/>
  <c r="G87" s="1"/>
  <c r="H87" s="1"/>
</calcChain>
</file>

<file path=xl/sharedStrings.xml><?xml version="1.0" encoding="utf-8"?>
<sst xmlns="http://schemas.openxmlformats.org/spreadsheetml/2006/main" count="455" uniqueCount="186">
  <si>
    <t>Расчет четырёхугольной пирамиды по координатам вершин</t>
  </si>
  <si>
    <t>Координаты точки А</t>
  </si>
  <si>
    <t>Координаты точки B</t>
  </si>
  <si>
    <t>Координаты точки C</t>
  </si>
  <si>
    <t>Координаты точки D</t>
  </si>
  <si>
    <t>Координаты точки S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</si>
  <si>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</si>
  <si>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</si>
  <si>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</si>
  <si>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</si>
  <si>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</si>
  <si>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</si>
  <si>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</si>
  <si>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</si>
  <si>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</si>
  <si>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d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</si>
  <si>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d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</si>
  <si>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d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</si>
  <si>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</si>
  <si>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</si>
  <si>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z</t>
    </r>
  </si>
  <si>
    <t>1. Нахождение длин ребер и координат векторов</t>
  </si>
  <si>
    <t>2. Площади граней</t>
  </si>
  <si>
    <t>x</t>
  </si>
  <si>
    <t>y</t>
  </si>
  <si>
    <t>z</t>
  </si>
  <si>
    <t>Длина ребра</t>
  </si>
  <si>
    <t>a1</t>
  </si>
  <si>
    <t>a2</t>
  </si>
  <si>
    <t>a3</t>
  </si>
  <si>
    <t>S =</t>
  </si>
  <si>
    <t>Вектор АВ={xB-xA, yB-yA, zB-zA}</t>
  </si>
  <si>
    <t>Вектор BC={xC-xB, yC-yB, zC-zB}</t>
  </si>
  <si>
    <t>Вектор АC={xC-xA, yC-yA, zC-zA}</t>
  </si>
  <si>
    <t>Вектор АD={xD-xA, yD-yA, zD-zA}</t>
  </si>
  <si>
    <t>Вектор BD={xD-xB, yD-yB, zD-zB}</t>
  </si>
  <si>
    <t>Вектор CD={xD-xC, yD-yC, zD-zC}</t>
  </si>
  <si>
    <t>Вектор SA={xS-xA, yS-yA, zS-zA}</t>
  </si>
  <si>
    <t>Вектор SC={xS-xC, yS-yC, zS-zC}</t>
  </si>
  <si>
    <t>Вектор SB={xS-xB, yS-yB, zS-zB}</t>
  </si>
  <si>
    <t>Вектор SD={xS-xD, yS-yD, zS-zD}</t>
  </si>
  <si>
    <t>ABCD</t>
  </si>
  <si>
    <t> площадь треугольника ((x1,y1),(x2,y2),(x3,y3)) равна</t>
  </si>
  <si>
    <t>0.5*abs( (x3-x1)*(y2-y1) - (x2-x1)*(y3-y1) )</t>
  </si>
  <si>
    <t>S(ABC) =</t>
  </si>
  <si>
    <t>a</t>
  </si>
  <si>
    <t>b</t>
  </si>
  <si>
    <t>c</t>
  </si>
  <si>
    <t>p</t>
  </si>
  <si>
    <t>2p</t>
  </si>
  <si>
    <t>cos A =</t>
  </si>
  <si>
    <t>cos B =</t>
  </si>
  <si>
    <t>cos С =</t>
  </si>
  <si>
    <t>пи</t>
  </si>
  <si>
    <t>Аrad =</t>
  </si>
  <si>
    <t>Brad =</t>
  </si>
  <si>
    <t>Сrad =</t>
  </si>
  <si>
    <t>Аgr =</t>
  </si>
  <si>
    <t>Bgr =</t>
  </si>
  <si>
    <t>Сgr =</t>
  </si>
  <si>
    <t>- сумма уг</t>
  </si>
  <si>
    <t>S(ACD) =</t>
  </si>
  <si>
    <t>АSВ</t>
  </si>
  <si>
    <t>ABC+ACD</t>
  </si>
  <si>
    <t>Произведение векторов</t>
  </si>
  <si>
    <r>
      <t>a × b = {a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}</t>
    </r>
  </si>
  <si>
    <t>[SA ; SB]=</t>
  </si>
  <si>
    <t>[SB ; SC]=</t>
  </si>
  <si>
    <t>BSC</t>
  </si>
  <si>
    <t>CSD</t>
  </si>
  <si>
    <t>[SC ; SD]=</t>
  </si>
  <si>
    <t>DSA</t>
  </si>
  <si>
    <t>[SD ; SA]=</t>
  </si>
  <si>
    <t>Пусть (х1, х2, х3), (у1, у2, у3) и (z1, z2, z3) – координаты первой, второй и третьей точки соответственно.</t>
  </si>
  <si>
    <t>(x-x1)*(у2-y1)*(z3-z1) – (x-x1)*(z2-z1)*(y3-y1) – (y-y1)*(x2-x1)*(z3-z1) + (y-y1)*(z2-z1)*(x3-x1) + (z-z1)*(x2-x1)*(y3-y1) – (z-z1)*(y2-y1)*(x3-x1) = 0.</t>
  </si>
  <si>
    <t>Подробнее: http://www.kakprosto.ru/kak-92763-kak-sostavit-uravnenie-ploskosti#ixzz3fcHOuHZy</t>
  </si>
  <si>
    <t>x-x1</t>
  </si>
  <si>
    <t>y2-y1</t>
  </si>
  <si>
    <t>z3-z1</t>
  </si>
  <si>
    <t>z2-z1</t>
  </si>
  <si>
    <t>y3-y1</t>
  </si>
  <si>
    <t>y-y1</t>
  </si>
  <si>
    <t>x2-x1</t>
  </si>
  <si>
    <t>x3-x1</t>
  </si>
  <si>
    <t>z-z1</t>
  </si>
  <si>
    <t>(x-x1)*(у2-y1)*(z3-z1)</t>
  </si>
  <si>
    <t>(x-x1)*(z2-z1)*(y3-y1)</t>
  </si>
  <si>
    <t>(y-y1)*(x2-x1)*(z3-z1)</t>
  </si>
  <si>
    <t>(y-y1)*(z2-z1)*(x3-x1)</t>
  </si>
  <si>
    <t>(x-x1) *</t>
  </si>
  <si>
    <t>(y-y1) *</t>
  </si>
  <si>
    <t>(z-z1)*(x2-x1)*(y3-y1)</t>
  </si>
  <si>
    <t xml:space="preserve"> (z-z1)*(y2-y1)*(x3-x1)</t>
  </si>
  <si>
    <t>(z-z1) *</t>
  </si>
  <si>
    <t>-x1</t>
  </si>
  <si>
    <t>y1</t>
  </si>
  <si>
    <t>z1</t>
  </si>
  <si>
    <t>+</t>
  </si>
  <si>
    <t>=</t>
  </si>
  <si>
    <t>Точка А</t>
  </si>
  <si>
    <t>Точка B</t>
  </si>
  <si>
    <t>Точка C</t>
  </si>
  <si>
    <t>Уравнение плоскости грани ABC</t>
  </si>
  <si>
    <t>Точка S</t>
  </si>
  <si>
    <t>3. Уравнение плоскостей граней</t>
  </si>
  <si>
    <t>Точка С</t>
  </si>
  <si>
    <t>Точка D</t>
  </si>
  <si>
    <t>Точка A</t>
  </si>
  <si>
    <t>&lt; ABC</t>
  </si>
  <si>
    <t>cos</t>
  </si>
  <si>
    <t>радиан</t>
  </si>
  <si>
    <t>градусов</t>
  </si>
  <si>
    <t>&lt; BCD</t>
  </si>
  <si>
    <t>&lt; CDA</t>
  </si>
  <si>
    <t>&lt; DAB</t>
  </si>
  <si>
    <t>&lt; AC/BD</t>
  </si>
  <si>
    <t>&lt; ASB</t>
  </si>
  <si>
    <t>&lt; BSC</t>
  </si>
  <si>
    <t>&lt; CSD</t>
  </si>
  <si>
    <t>&lt; ASD</t>
  </si>
  <si>
    <t>4. Угол между рёбрами</t>
  </si>
  <si>
    <t>5. Угол между гранями</t>
  </si>
  <si>
    <t>&lt; ABC/ASB</t>
  </si>
  <si>
    <t>&lt; ABC/BSC</t>
  </si>
  <si>
    <t>&lt; ABC/CSD</t>
  </si>
  <si>
    <t>&lt; ABC/ASD</t>
  </si>
  <si>
    <t>&lt; ASB/BSC</t>
  </si>
  <si>
    <t>&lt; BSC/CSD</t>
  </si>
  <si>
    <t>&lt; CSD/ASD</t>
  </si>
  <si>
    <t>&lt; ASD/ASB</t>
  </si>
  <si>
    <t>Грань</t>
  </si>
  <si>
    <t>А</t>
  </si>
  <si>
    <t>В</t>
  </si>
  <si>
    <t>С</t>
  </si>
  <si>
    <t>ABC</t>
  </si>
  <si>
    <t>ASB</t>
  </si>
  <si>
    <t>ASD</t>
  </si>
  <si>
    <t>Уравнение плоскости грани BSC</t>
  </si>
  <si>
    <t>Уравнение плоскости грани ASD</t>
  </si>
  <si>
    <t>Уравнение плоскости грани ASB</t>
  </si>
  <si>
    <t>Уравнение плоскости грани CSD</t>
  </si>
  <si>
    <t>6. Угол наклона бокового ребра к основанию ABCD</t>
  </si>
  <si>
    <t>sin</t>
  </si>
  <si>
    <t>AS</t>
  </si>
  <si>
    <t>BS</t>
  </si>
  <si>
    <t>CS</t>
  </si>
  <si>
    <t>DS</t>
  </si>
  <si>
    <t>при горизонтальном</t>
  </si>
  <si>
    <t>основании и Zo = 0</t>
  </si>
  <si>
    <t>S ABC =</t>
  </si>
  <si>
    <t>S ACD =</t>
  </si>
  <si>
    <t>Для вычисления расстояния </t>
  </si>
  <si>
    <t>от точки </t>
  </si>
  <si>
    <t>до плоскости </t>
  </si>
  <si>
    <t>,  заданной уравнением </t>
  </si>
  <si>
    <t>можно использовать следующую формулу:</t>
  </si>
  <si>
    <t xml:space="preserve">В знаменателе стоит длина нормали, а числителе — значение </t>
  </si>
  <si>
    <t>выражения из левой части уравнения плоскости в точке </t>
  </si>
  <si>
    <t>Вектор AS={xS-xA, yS-yA, zS-zA}</t>
  </si>
  <si>
    <t>Вектор BS={xS-xB, yS-yB, zS-zB}</t>
  </si>
  <si>
    <t>Вектор CS={xS-xC, yS-yC, zS-zC}</t>
  </si>
  <si>
    <t>Вектор DS={xS-xD, yS-yD, zS-zD}</t>
  </si>
  <si>
    <t>Угол  между прямой и плоскостью вычисляется по следующей формуле:</t>
  </si>
  <si>
    <t>7. Уравнения рёбер</t>
  </si>
  <si>
    <t>Уравнение прямой АВ</t>
  </si>
  <si>
    <t>x +</t>
  </si>
  <si>
    <t>y +</t>
  </si>
  <si>
    <t>Общ.Знам</t>
  </si>
  <si>
    <t>z +</t>
  </si>
  <si>
    <t>.</t>
  </si>
  <si>
    <t>&lt; ASD/BSC</t>
  </si>
  <si>
    <t>8. Длина апофемы</t>
  </si>
  <si>
    <t xml:space="preserve">9. Высота пирамиды </t>
  </si>
  <si>
    <t>Координаты точки F</t>
  </si>
  <si>
    <t>Вектор BF={xF-xB, yF-yB, zF-zB}</t>
  </si>
  <si>
    <r>
      <rPr>
        <sz val="18"/>
        <color theme="1"/>
        <rFont val="Calibri"/>
        <family val="2"/>
        <charset val="204"/>
        <scheme val="minor"/>
      </rPr>
      <t>F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</si>
  <si>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F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</si>
  <si>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F</t>
    </r>
    <r>
      <rPr>
        <sz val="12"/>
        <color theme="1"/>
        <rFont val="Calibri"/>
        <family val="2"/>
        <charset val="204"/>
        <scheme val="minor"/>
      </rPr>
      <t>z</t>
    </r>
  </si>
  <si>
    <t>&lt; (BF-SD)</t>
  </si>
  <si>
    <t>L(BF) =</t>
  </si>
  <si>
    <t>tg =</t>
  </si>
  <si>
    <t>tg^2 =</t>
  </si>
  <si>
    <t>http://znanija.com/task/12666663</t>
  </si>
  <si>
    <t xml:space="preserve">В правильной четырехугольной пирамиде SABCD с вершиной S </t>
  </si>
  <si>
    <t xml:space="preserve"> высота равна диагонали основания. Точка F лежит на середине ребра SA. </t>
  </si>
  <si>
    <t>Найдите квадрат тангенса между прямыми SD и BF.</t>
  </si>
</sst>
</file>

<file path=xl/styles.xml><?xml version="1.0" encoding="utf-8"?>
<styleSheet xmlns="http://schemas.openxmlformats.org/spreadsheetml/2006/main">
  <numFmts count="1">
    <numFmt numFmtId="164" formatCode="0.00000"/>
  </numFmts>
  <fonts count="26">
    <font>
      <sz val="11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.5"/>
      <color rgb="FF000000"/>
      <name val="Arial"/>
      <family val="2"/>
      <charset val="204"/>
    </font>
    <font>
      <sz val="13.5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9"/>
      <color rgb="FF222222"/>
      <name val="Verdana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vertAlign val="subscript"/>
      <sz val="14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4.3"/>
      <color theme="10"/>
      <name val="Calibri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rgb="FF585859"/>
      <name val="Tahoma"/>
      <family val="2"/>
      <charset val="204"/>
    </font>
    <font>
      <sz val="11"/>
      <color rgb="FF111111"/>
      <name val="Georgia"/>
      <family val="1"/>
      <charset val="204"/>
    </font>
    <font>
      <sz val="8.5"/>
      <color rgb="FF111111"/>
      <name val="Georgia"/>
      <family val="1"/>
      <charset val="204"/>
    </font>
    <font>
      <b/>
      <sz val="14"/>
      <color theme="1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8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1" applyAlignment="1" applyProtection="1"/>
    <xf numFmtId="0" fontId="0" fillId="0" borderId="8" xfId="0" applyBorder="1"/>
    <xf numFmtId="0" fontId="0" fillId="0" borderId="0" xfId="0" applyAlignment="1">
      <alignment vertical="center"/>
    </xf>
    <xf numFmtId="49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6" xfId="0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7" xfId="0" applyBorder="1"/>
    <xf numFmtId="0" fontId="0" fillId="0" borderId="16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0" borderId="0" xfId="0" applyFont="1" applyAlignment="1">
      <alignment wrapText="1"/>
    </xf>
    <xf numFmtId="0" fontId="21" fillId="0" borderId="0" xfId="0" applyFont="1"/>
    <xf numFmtId="0" fontId="0" fillId="0" borderId="0" xfId="0" applyAlignment="1"/>
    <xf numFmtId="0" fontId="22" fillId="0" borderId="0" xfId="0" applyFont="1"/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0" fontId="3" fillId="0" borderId="24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3" fillId="0" borderId="19" xfId="0" applyFont="1" applyBorder="1"/>
    <xf numFmtId="0" fontId="3" fillId="0" borderId="25" xfId="0" applyFont="1" applyBorder="1" applyAlignment="1">
      <alignment horizontal="center"/>
    </xf>
    <xf numFmtId="0" fontId="3" fillId="0" borderId="0" xfId="0" applyFont="1"/>
    <xf numFmtId="0" fontId="3" fillId="0" borderId="12" xfId="0" applyFont="1" applyBorder="1" applyAlignment="1">
      <alignment horizontal="right" vertical="center"/>
    </xf>
    <xf numFmtId="0" fontId="3" fillId="0" borderId="24" xfId="0" applyFont="1" applyBorder="1"/>
    <xf numFmtId="0" fontId="3" fillId="0" borderId="25" xfId="0" applyFont="1" applyBorder="1"/>
    <xf numFmtId="0" fontId="0" fillId="0" borderId="8" xfId="0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18" fillId="0" borderId="15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13" Type="http://schemas.openxmlformats.org/officeDocument/2006/relationships/image" Target="../media/image13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png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pn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8659</xdr:colOff>
      <xdr:row>67</xdr:row>
      <xdr:rowOff>147204</xdr:rowOff>
    </xdr:from>
    <xdr:to>
      <xdr:col>14</xdr:col>
      <xdr:colOff>643965</xdr:colOff>
      <xdr:row>69</xdr:row>
      <xdr:rowOff>51954</xdr:rowOff>
    </xdr:to>
    <xdr:pic>
      <xdr:nvPicPr>
        <xdr:cNvPr id="1026" name="Рисунок 4" descr="http://ignorik.ru/ign/585/d-584115/584115_html_275de7fb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5045" y="4476749"/>
          <a:ext cx="635306" cy="294410"/>
        </a:xfrm>
        <a:prstGeom prst="rect">
          <a:avLst/>
        </a:prstGeom>
        <a:noFill/>
      </xdr:spPr>
    </xdr:pic>
    <xdr:clientData/>
  </xdr:twoCellAnchor>
  <xdr:twoCellAnchor>
    <xdr:from>
      <xdr:col>15</xdr:col>
      <xdr:colOff>43293</xdr:colOff>
      <xdr:row>67</xdr:row>
      <xdr:rowOff>0</xdr:rowOff>
    </xdr:from>
    <xdr:to>
      <xdr:col>18</xdr:col>
      <xdr:colOff>380999</xdr:colOff>
      <xdr:row>70</xdr:row>
      <xdr:rowOff>31328</xdr:rowOff>
    </xdr:to>
    <xdr:pic>
      <xdr:nvPicPr>
        <xdr:cNvPr id="1025" name="Рисунок 5" descr="http://ignorik.ru/ign/585/d-584115/584115_html_m3c1af3b3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48" y="4329545"/>
          <a:ext cx="2156115" cy="611488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390525</xdr:colOff>
      <xdr:row>83</xdr:row>
      <xdr:rowOff>180975</xdr:rowOff>
    </xdr:to>
    <xdr:pic>
      <xdr:nvPicPr>
        <xdr:cNvPr id="2" name="Рисунок 23" descr="http://ignorik.ru/ign/585/d-584115/584115_html_275de7fb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35500"/>
          <a:ext cx="390525" cy="180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580159</xdr:colOff>
      <xdr:row>83</xdr:row>
      <xdr:rowOff>0</xdr:rowOff>
    </xdr:from>
    <xdr:to>
      <xdr:col>3</xdr:col>
      <xdr:colOff>96982</xdr:colOff>
      <xdr:row>85</xdr:row>
      <xdr:rowOff>76200</xdr:rowOff>
    </xdr:to>
    <xdr:pic>
      <xdr:nvPicPr>
        <xdr:cNvPr id="3" name="Рисунок 24" descr="http://ignorik.ru/ign/585/d-584115/584115_html_1679a4e6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0159" y="17326841"/>
          <a:ext cx="1612323" cy="46585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119063</xdr:colOff>
      <xdr:row>86</xdr:row>
      <xdr:rowOff>71438</xdr:rowOff>
    </xdr:from>
    <xdr:to>
      <xdr:col>3</xdr:col>
      <xdr:colOff>395288</xdr:colOff>
      <xdr:row>97</xdr:row>
      <xdr:rowOff>114075</xdr:rowOff>
    </xdr:to>
    <xdr:pic>
      <xdr:nvPicPr>
        <xdr:cNvPr id="4" name="Picture 1" descr="http://www.uznateshe.ru/wp-content/uploads/2013/01/sharvpiramide31.pn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9063" y="18026063"/>
          <a:ext cx="2387600" cy="23812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468312</xdr:colOff>
      <xdr:row>99</xdr:row>
      <xdr:rowOff>7937</xdr:rowOff>
    </xdr:from>
    <xdr:to>
      <xdr:col>3</xdr:col>
      <xdr:colOff>103187</xdr:colOff>
      <xdr:row>99</xdr:row>
      <xdr:rowOff>179387</xdr:rowOff>
    </xdr:to>
    <xdr:pic>
      <xdr:nvPicPr>
        <xdr:cNvPr id="1039" name="Рисунок 1" descr="\rho(M;\alpha)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90687" y="20502562"/>
          <a:ext cx="523875" cy="171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119062</xdr:colOff>
      <xdr:row>100</xdr:row>
      <xdr:rowOff>95250</xdr:rowOff>
    </xdr:from>
    <xdr:to>
      <xdr:col>2</xdr:col>
      <xdr:colOff>347663</xdr:colOff>
      <xdr:row>101</xdr:row>
      <xdr:rowOff>76200</xdr:rowOff>
    </xdr:to>
    <xdr:pic>
      <xdr:nvPicPr>
        <xdr:cNvPr id="1038" name="Рисунок 2" descr="M(x_0;y_0;z_0)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30250" y="20780375"/>
          <a:ext cx="839788" cy="171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277812</xdr:colOff>
      <xdr:row>102</xdr:row>
      <xdr:rowOff>111125</xdr:rowOff>
    </xdr:from>
    <xdr:to>
      <xdr:col>1</xdr:col>
      <xdr:colOff>373062</xdr:colOff>
      <xdr:row>102</xdr:row>
      <xdr:rowOff>177800</xdr:rowOff>
    </xdr:to>
    <xdr:pic>
      <xdr:nvPicPr>
        <xdr:cNvPr id="1037" name="Рисунок 3" descr="\alpha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89000" y="21177250"/>
          <a:ext cx="95250" cy="666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87313</xdr:colOff>
      <xdr:row>103</xdr:row>
      <xdr:rowOff>71438</xdr:rowOff>
    </xdr:from>
    <xdr:to>
      <xdr:col>2</xdr:col>
      <xdr:colOff>811213</xdr:colOff>
      <xdr:row>104</xdr:row>
      <xdr:rowOff>23813</xdr:rowOff>
    </xdr:to>
    <xdr:pic>
      <xdr:nvPicPr>
        <xdr:cNvPr id="1036" name="Рисунок 4" descr="A \cdot x + B \cdot y + C \cdot z + D =0 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7313" y="21328063"/>
          <a:ext cx="1946275" cy="1428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3</xdr:col>
      <xdr:colOff>581025</xdr:colOff>
      <xdr:row>108</xdr:row>
      <xdr:rowOff>0</xdr:rowOff>
    </xdr:to>
    <xdr:pic>
      <xdr:nvPicPr>
        <xdr:cNvPr id="1035" name="Рисунок 5" descr="\rho(M;\alpha)=\dfrac{|A \cdot x_0 + B \cdot y_0 + C \cdot z_0 + D|}{\sqrt{A^2+B^2+C^2}} 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21812250"/>
          <a:ext cx="26860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228600</xdr:colOff>
      <xdr:row>109</xdr:row>
      <xdr:rowOff>171450</xdr:rowOff>
    </xdr:to>
    <xdr:pic>
      <xdr:nvPicPr>
        <xdr:cNvPr id="1034" name="Рисунок 6" descr="M(x_0;y_o;z_0)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22383750"/>
          <a:ext cx="838200" cy="1714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40821</xdr:colOff>
      <xdr:row>82</xdr:row>
      <xdr:rowOff>149679</xdr:rowOff>
    </xdr:from>
    <xdr:to>
      <xdr:col>22</xdr:col>
      <xdr:colOff>145596</xdr:colOff>
      <xdr:row>83</xdr:row>
      <xdr:rowOff>92529</xdr:rowOff>
    </xdr:to>
    <xdr:pic>
      <xdr:nvPicPr>
        <xdr:cNvPr id="1040" name="Picture 16" descr="\psi 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4260285" y="17376322"/>
          <a:ext cx="104775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557892</xdr:colOff>
      <xdr:row>83</xdr:row>
      <xdr:rowOff>204106</xdr:rowOff>
    </xdr:from>
    <xdr:to>
      <xdr:col>26</xdr:col>
      <xdr:colOff>602796</xdr:colOff>
      <xdr:row>86</xdr:row>
      <xdr:rowOff>100692</xdr:rowOff>
    </xdr:to>
    <xdr:pic>
      <xdr:nvPicPr>
        <xdr:cNvPr id="1041" name="Picture 17" descr="Sin \psi = \left \vert Cos(\widehat{ \overrightarrow{n},\overrightarrow{AB}}) \right \vert = \left \vert \dfrac{x_1x_2+y_1y_2}{\sqrt{x_1^2+y_1^2} \cdot \sqrt{x_2^2+y_2^2}} \right \vert 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4165035" y="17621249"/>
          <a:ext cx="3261632" cy="4953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92</xdr:row>
      <xdr:rowOff>0</xdr:rowOff>
    </xdr:from>
    <xdr:to>
      <xdr:col>15</xdr:col>
      <xdr:colOff>14929</xdr:colOff>
      <xdr:row>94</xdr:row>
      <xdr:rowOff>952</xdr:rowOff>
    </xdr:to>
    <xdr:pic>
      <xdr:nvPicPr>
        <xdr:cNvPr id="15" name="Рисунок 14" descr="http://clubmt.ru/lec1/lect1/image294.gif"/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95350" y="1800225"/>
          <a:ext cx="1700854" cy="445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271463</xdr:colOff>
      <xdr:row>87</xdr:row>
      <xdr:rowOff>33338</xdr:rowOff>
    </xdr:from>
    <xdr:to>
      <xdr:col>3</xdr:col>
      <xdr:colOff>547688</xdr:colOff>
      <xdr:row>98</xdr:row>
      <xdr:rowOff>24021</xdr:rowOff>
    </xdr:to>
    <xdr:pic>
      <xdr:nvPicPr>
        <xdr:cNvPr id="16" name="Picture 1" descr="http://www.uznateshe.ru/wp-content/uploads/2013/01/sharvpiramide31.pn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71463" y="18598429"/>
          <a:ext cx="2371725" cy="23892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akprosto.ru/kak-92763-kak-sostavit-uravnenie-ploskos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15"/>
  <sheetViews>
    <sheetView tabSelected="1" topLeftCell="M68" zoomScale="110" zoomScaleNormal="110" workbookViewId="0">
      <selection activeCell="V81" sqref="V81:Y83"/>
    </sheetView>
  </sheetViews>
  <sheetFormatPr defaultRowHeight="15"/>
  <cols>
    <col min="3" max="3" width="13.28515625" customWidth="1"/>
    <col min="5" max="5" width="10.5703125" customWidth="1"/>
    <col min="10" max="11" width="10.28515625" customWidth="1"/>
    <col min="17" max="17" width="11" bestFit="1" customWidth="1"/>
    <col min="19" max="19" width="11" bestFit="1" customWidth="1"/>
    <col min="22" max="22" width="11.42578125" customWidth="1"/>
  </cols>
  <sheetData>
    <row r="1" spans="1:24" ht="24.75" customHeight="1">
      <c r="A1" s="1"/>
      <c r="B1" s="1"/>
      <c r="C1" s="1"/>
      <c r="D1" s="95" t="s">
        <v>0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  <c r="Q1" s="1"/>
      <c r="R1" s="1"/>
      <c r="S1" s="1"/>
      <c r="T1" s="1"/>
    </row>
    <row r="2" spans="1:24" ht="21" thickBot="1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</row>
    <row r="3" spans="1:24" ht="19.5" thickBot="1">
      <c r="A3" s="92" t="s">
        <v>1</v>
      </c>
      <c r="B3" s="93"/>
      <c r="C3" s="94"/>
      <c r="D3" s="1"/>
      <c r="E3" s="92" t="s">
        <v>2</v>
      </c>
      <c r="F3" s="93"/>
      <c r="G3" s="94"/>
      <c r="H3" s="1"/>
      <c r="I3" s="92" t="s">
        <v>3</v>
      </c>
      <c r="J3" s="93"/>
      <c r="K3" s="94"/>
      <c r="L3" s="1"/>
      <c r="M3" s="92" t="s">
        <v>4</v>
      </c>
      <c r="N3" s="93"/>
      <c r="O3" s="94"/>
      <c r="P3" s="1"/>
      <c r="Q3" s="92" t="s">
        <v>5</v>
      </c>
      <c r="R3" s="93"/>
      <c r="S3" s="94"/>
      <c r="T3" s="1"/>
      <c r="U3" s="92" t="s">
        <v>173</v>
      </c>
      <c r="V3" s="93"/>
      <c r="W3" s="94"/>
    </row>
    <row r="4" spans="1:24" ht="24" thickBot="1">
      <c r="A4" s="3" t="s">
        <v>6</v>
      </c>
      <c r="B4" s="4" t="s">
        <v>7</v>
      </c>
      <c r="C4" s="5" t="s">
        <v>8</v>
      </c>
      <c r="D4" s="1"/>
      <c r="E4" s="3" t="s">
        <v>9</v>
      </c>
      <c r="F4" s="6" t="s">
        <v>10</v>
      </c>
      <c r="G4" s="7" t="s">
        <v>11</v>
      </c>
      <c r="H4" s="1"/>
      <c r="I4" s="3" t="s">
        <v>12</v>
      </c>
      <c r="J4" s="6" t="s">
        <v>13</v>
      </c>
      <c r="K4" s="7" t="s">
        <v>14</v>
      </c>
      <c r="L4" s="1"/>
      <c r="M4" s="3" t="s">
        <v>15</v>
      </c>
      <c r="N4" s="6" t="s">
        <v>16</v>
      </c>
      <c r="O4" s="7" t="s">
        <v>17</v>
      </c>
      <c r="P4" s="1"/>
      <c r="Q4" s="3" t="s">
        <v>18</v>
      </c>
      <c r="R4" s="6" t="s">
        <v>19</v>
      </c>
      <c r="S4" s="7" t="s">
        <v>20</v>
      </c>
      <c r="T4" s="1"/>
      <c r="U4" s="3" t="s">
        <v>175</v>
      </c>
      <c r="V4" s="6" t="s">
        <v>176</v>
      </c>
      <c r="W4" s="7" t="s">
        <v>177</v>
      </c>
    </row>
    <row r="5" spans="1:24" ht="19.5" thickBot="1">
      <c r="A5" s="8">
        <v>1</v>
      </c>
      <c r="B5" s="9">
        <v>0</v>
      </c>
      <c r="C5" s="10">
        <v>0</v>
      </c>
      <c r="D5" s="1"/>
      <c r="E5" s="8">
        <v>0</v>
      </c>
      <c r="F5" s="9">
        <v>0</v>
      </c>
      <c r="G5" s="10">
        <v>0</v>
      </c>
      <c r="H5" s="1"/>
      <c r="I5" s="8">
        <v>0</v>
      </c>
      <c r="J5" s="9">
        <v>1</v>
      </c>
      <c r="K5" s="10">
        <v>0</v>
      </c>
      <c r="L5" s="1"/>
      <c r="M5" s="8">
        <v>1</v>
      </c>
      <c r="N5" s="9">
        <v>1</v>
      </c>
      <c r="O5" s="10">
        <v>0</v>
      </c>
      <c r="P5" s="1"/>
      <c r="Q5" s="8">
        <f>M5/2</f>
        <v>0.5</v>
      </c>
      <c r="R5" s="9">
        <f>N5/2</f>
        <v>0.5</v>
      </c>
      <c r="S5" s="10">
        <f>SQRT(2)</f>
        <v>1.4142135623730951</v>
      </c>
      <c r="T5" s="1"/>
      <c r="U5" s="8">
        <v>0.75</v>
      </c>
      <c r="V5" s="9">
        <v>0.25</v>
      </c>
      <c r="W5" s="10">
        <f>SQRT(2)/2</f>
        <v>0.70710678118654757</v>
      </c>
    </row>
    <row r="6" spans="1:2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4" ht="17.25">
      <c r="A7" s="103" t="s">
        <v>21</v>
      </c>
      <c r="B7" s="101"/>
      <c r="C7" s="101"/>
      <c r="D7" s="101"/>
      <c r="E7" s="101"/>
      <c r="F7" s="101"/>
      <c r="G7" s="101"/>
      <c r="H7" s="1"/>
      <c r="I7" s="1"/>
      <c r="J7" s="1"/>
      <c r="K7" s="101" t="s">
        <v>22</v>
      </c>
      <c r="L7" s="101"/>
      <c r="M7" s="101"/>
      <c r="N7" s="101"/>
      <c r="O7" s="1"/>
      <c r="P7" s="1"/>
      <c r="Q7" s="1"/>
      <c r="R7" s="1"/>
      <c r="S7" s="1"/>
      <c r="T7" s="1"/>
    </row>
    <row r="8" spans="1:24" ht="17.25">
      <c r="A8" s="11"/>
      <c r="B8" s="11"/>
      <c r="C8" s="11"/>
      <c r="D8" s="12" t="s">
        <v>23</v>
      </c>
      <c r="E8" s="12" t="s">
        <v>24</v>
      </c>
      <c r="F8" s="12" t="s">
        <v>25</v>
      </c>
      <c r="G8" s="97" t="s">
        <v>26</v>
      </c>
      <c r="H8" s="98"/>
      <c r="I8" s="99"/>
      <c r="J8" s="13"/>
      <c r="K8" s="1"/>
      <c r="L8" s="14" t="s">
        <v>27</v>
      </c>
      <c r="M8" s="15" t="s">
        <v>28</v>
      </c>
      <c r="N8" s="15" t="s">
        <v>29</v>
      </c>
      <c r="O8" s="14" t="s">
        <v>30</v>
      </c>
      <c r="P8" s="1"/>
      <c r="Q8" s="23" t="s">
        <v>42</v>
      </c>
      <c r="R8" s="1"/>
      <c r="S8" s="1"/>
      <c r="T8" s="1"/>
    </row>
    <row r="9" spans="1:24" ht="17.25">
      <c r="A9" s="16" t="s">
        <v>31</v>
      </c>
      <c r="B9" s="17"/>
      <c r="C9" s="17"/>
      <c r="D9" s="18">
        <f>$E$5-$A$5</f>
        <v>-1</v>
      </c>
      <c r="E9" s="18">
        <f>$F$5-$B$5</f>
        <v>0</v>
      </c>
      <c r="F9" s="18">
        <f>$G$5-$C$5</f>
        <v>0</v>
      </c>
      <c r="G9" s="100">
        <f>SQRT(D9^2+E9^2+F9^2)</f>
        <v>1</v>
      </c>
      <c r="H9" s="100"/>
      <c r="I9" s="100"/>
      <c r="J9" s="22" t="s">
        <v>41</v>
      </c>
      <c r="K9" s="19" t="s">
        <v>63</v>
      </c>
      <c r="L9" s="14"/>
      <c r="M9" s="14"/>
      <c r="N9" s="14"/>
      <c r="O9" s="20">
        <f>V13+V22</f>
        <v>0.99999999999999956</v>
      </c>
      <c r="P9" s="1"/>
      <c r="Q9" s="23" t="s">
        <v>43</v>
      </c>
      <c r="R9" s="1"/>
      <c r="S9" s="1"/>
      <c r="T9" s="1"/>
    </row>
    <row r="10" spans="1:24" ht="17.25">
      <c r="A10" s="21" t="s">
        <v>32</v>
      </c>
      <c r="B10" s="1"/>
      <c r="C10" s="1"/>
      <c r="D10" s="14">
        <f>$I$5-$E$5</f>
        <v>0</v>
      </c>
      <c r="E10" s="14">
        <f>$J$5-$F$5</f>
        <v>1</v>
      </c>
      <c r="F10" s="14">
        <f>$K$5-$G$5</f>
        <v>0</v>
      </c>
      <c r="G10" s="100">
        <f t="shared" ref="G10:G18" si="0">SQRT(D10^2+E10^2+F10^2)</f>
        <v>1</v>
      </c>
      <c r="H10" s="100"/>
      <c r="I10" s="100"/>
      <c r="J10" s="22" t="s">
        <v>62</v>
      </c>
      <c r="K10" s="31" t="s">
        <v>66</v>
      </c>
      <c r="L10" s="14">
        <f>E15*F16-F15*E16</f>
        <v>0</v>
      </c>
      <c r="M10" s="14">
        <f>F15*D16-D15*F16</f>
        <v>1.4142135623730951</v>
      </c>
      <c r="N10" s="14">
        <f>D15*E16-E15*D16</f>
        <v>-0.5</v>
      </c>
      <c r="O10" s="20">
        <f>SQRT(L10^2+M10^2+N10^2)/2</f>
        <v>0.75000000000000011</v>
      </c>
      <c r="P10" s="1"/>
      <c r="Q10" s="1" t="s">
        <v>44</v>
      </c>
      <c r="R10" s="1">
        <f>I5-A5</f>
        <v>-1</v>
      </c>
      <c r="S10" s="1">
        <f>F5-B5</f>
        <v>0</v>
      </c>
      <c r="T10" s="1">
        <f>E5-A5</f>
        <v>-1</v>
      </c>
      <c r="U10">
        <f>J5-B5</f>
        <v>1</v>
      </c>
    </row>
    <row r="11" spans="1:24" ht="17.25">
      <c r="A11" s="16" t="s">
        <v>33</v>
      </c>
      <c r="B11" s="17"/>
      <c r="C11" s="17"/>
      <c r="D11" s="18">
        <f>$I$5-$A$5</f>
        <v>-1</v>
      </c>
      <c r="E11" s="18">
        <f>$J$5-$B$5</f>
        <v>1</v>
      </c>
      <c r="F11" s="18">
        <f>$K$5-$C$5</f>
        <v>0</v>
      </c>
      <c r="G11" s="100">
        <f t="shared" si="0"/>
        <v>1.4142135623730951</v>
      </c>
      <c r="H11" s="100"/>
      <c r="I11" s="100"/>
      <c r="J11" s="22" t="s">
        <v>68</v>
      </c>
      <c r="K11" s="31" t="s">
        <v>67</v>
      </c>
      <c r="L11" s="14">
        <f>E16*F17-F16*E17</f>
        <v>1.4142135623730951</v>
      </c>
      <c r="M11" s="14">
        <f>F16*D17-D16*F17</f>
        <v>0</v>
      </c>
      <c r="N11" s="14">
        <f>D16*E17-E16*D17</f>
        <v>-0.5</v>
      </c>
      <c r="O11" s="20">
        <f>SQRT(L11^2+M11^2+N11^2)/2</f>
        <v>0.75000000000000011</v>
      </c>
      <c r="P11" s="1"/>
      <c r="Q11" s="1">
        <f>0.5*ABS(R10*S10-T10*U10)</f>
        <v>0.5</v>
      </c>
      <c r="R11" s="1"/>
      <c r="S11" s="1"/>
      <c r="T11" s="1"/>
    </row>
    <row r="12" spans="1:24" ht="17.25">
      <c r="A12" s="16" t="s">
        <v>34</v>
      </c>
      <c r="B12" s="17"/>
      <c r="C12" s="17"/>
      <c r="D12" s="18">
        <f>$M$5-$A$5</f>
        <v>0</v>
      </c>
      <c r="E12" s="18">
        <f>$N$5-$B$5</f>
        <v>1</v>
      </c>
      <c r="F12" s="18">
        <f>$O$5-$C$5</f>
        <v>0</v>
      </c>
      <c r="G12" s="100">
        <f t="shared" si="0"/>
        <v>1</v>
      </c>
      <c r="H12" s="100"/>
      <c r="I12" s="100"/>
      <c r="J12" s="22" t="s">
        <v>69</v>
      </c>
      <c r="K12" s="31" t="s">
        <v>70</v>
      </c>
      <c r="L12" s="14">
        <f>E17*F18-F17*E18</f>
        <v>0</v>
      </c>
      <c r="M12" s="14">
        <f>F17*D18-D17*F18</f>
        <v>-1.4142135623730951</v>
      </c>
      <c r="N12" s="14">
        <f>D17*E18-E17*D18</f>
        <v>-0.5</v>
      </c>
      <c r="O12" s="20">
        <f>SQRT(L12^2+M12^2+N12^2)/2</f>
        <v>0.75000000000000011</v>
      </c>
      <c r="P12" s="1"/>
      <c r="Q12" s="24" t="s">
        <v>45</v>
      </c>
      <c r="R12" s="24" t="s">
        <v>46</v>
      </c>
      <c r="S12" s="24" t="s">
        <v>47</v>
      </c>
      <c r="T12" s="25" t="s">
        <v>48</v>
      </c>
      <c r="U12" s="25" t="s">
        <v>49</v>
      </c>
      <c r="V12" s="25" t="s">
        <v>149</v>
      </c>
      <c r="W12" s="25"/>
      <c r="X12" s="25"/>
    </row>
    <row r="13" spans="1:24" ht="17.25">
      <c r="A13" s="21" t="s">
        <v>35</v>
      </c>
      <c r="B13" s="1"/>
      <c r="C13" s="1"/>
      <c r="D13" s="14">
        <f>$M$5-$E$5</f>
        <v>1</v>
      </c>
      <c r="E13" s="14">
        <f>$N$5-$F$5</f>
        <v>1</v>
      </c>
      <c r="F13" s="14">
        <f>$O$5-$G$5</f>
        <v>0</v>
      </c>
      <c r="G13" s="100">
        <f t="shared" si="0"/>
        <v>1.4142135623730951</v>
      </c>
      <c r="H13" s="100"/>
      <c r="I13" s="100"/>
      <c r="J13" s="22" t="s">
        <v>71</v>
      </c>
      <c r="K13" s="33" t="s">
        <v>72</v>
      </c>
      <c r="L13" s="14">
        <f>E15*F18-F15*E18</f>
        <v>1.4142135623730951</v>
      </c>
      <c r="M13" s="14">
        <f>F15*D18-D15*F18</f>
        <v>0</v>
      </c>
      <c r="N13" s="14">
        <f>D15*E18-E15*D18</f>
        <v>0.5</v>
      </c>
      <c r="O13" s="20">
        <f>SQRT(L13^2+M13^2+N13^2)/2</f>
        <v>0.75000000000000011</v>
      </c>
      <c r="P13" s="1"/>
      <c r="Q13" s="27">
        <f>G9</f>
        <v>1</v>
      </c>
      <c r="R13" s="27">
        <f>G10</f>
        <v>1</v>
      </c>
      <c r="S13" s="26">
        <f>G11</f>
        <v>1.4142135623730951</v>
      </c>
      <c r="T13" s="25">
        <f>U13/2</f>
        <v>1.7071067811865475</v>
      </c>
      <c r="U13" s="25">
        <f>Q13+R13+S13</f>
        <v>3.4142135623730949</v>
      </c>
      <c r="V13" s="28">
        <f>SQRT(T13*(T13-Q13)*(T13-R13)*(T13-S13))</f>
        <v>0.49999999999999983</v>
      </c>
      <c r="W13" s="25"/>
      <c r="X13" s="25"/>
    </row>
    <row r="14" spans="1:24" ht="18.75">
      <c r="A14" s="21" t="s">
        <v>36</v>
      </c>
      <c r="B14" s="1"/>
      <c r="C14" s="1"/>
      <c r="D14" s="14">
        <f>$M$5-$I$5</f>
        <v>1</v>
      </c>
      <c r="E14" s="14">
        <f>$N$5-$J$5</f>
        <v>0</v>
      </c>
      <c r="F14" s="14">
        <f>$O$5-$K$5</f>
        <v>0</v>
      </c>
      <c r="G14" s="100">
        <f t="shared" si="0"/>
        <v>1</v>
      </c>
      <c r="H14" s="100"/>
      <c r="I14" s="100"/>
      <c r="K14" s="1"/>
      <c r="L14" s="1"/>
      <c r="M14" s="1"/>
      <c r="N14" s="1"/>
      <c r="O14" s="20">
        <f>O10+O11+O12+O13</f>
        <v>3.0000000000000004</v>
      </c>
      <c r="P14" s="1"/>
      <c r="Q14" s="29">
        <f>Q13*Q13</f>
        <v>1</v>
      </c>
      <c r="R14" s="29">
        <f t="shared" ref="R14:S14" si="1">R13*R13</f>
        <v>1</v>
      </c>
      <c r="S14" s="29">
        <f t="shared" si="1"/>
        <v>2.0000000000000004</v>
      </c>
      <c r="T14" s="29">
        <f>Q14+R14-S14</f>
        <v>0</v>
      </c>
      <c r="U14" s="29"/>
      <c r="V14" s="29"/>
      <c r="W14" s="29"/>
      <c r="X14" s="29"/>
    </row>
    <row r="15" spans="1:24" ht="18.75">
      <c r="A15" s="21" t="s">
        <v>158</v>
      </c>
      <c r="B15" s="17"/>
      <c r="C15" s="17"/>
      <c r="D15" s="35">
        <f>$Q$5-$A$5</f>
        <v>-0.5</v>
      </c>
      <c r="E15" s="35">
        <f>$R$5-$B$5</f>
        <v>0.5</v>
      </c>
      <c r="F15" s="35">
        <f>$S$5-$C$5</f>
        <v>1.4142135623730951</v>
      </c>
      <c r="G15" s="96">
        <f t="shared" si="0"/>
        <v>1.5811388300841898</v>
      </c>
      <c r="H15" s="96"/>
      <c r="I15" s="96"/>
      <c r="Q15" s="29"/>
      <c r="R15" s="29"/>
      <c r="S15" s="29"/>
      <c r="T15" s="29"/>
      <c r="U15" s="29"/>
      <c r="V15" s="29"/>
      <c r="W15" s="29"/>
      <c r="X15" s="29"/>
    </row>
    <row r="16" spans="1:24" ht="18.75">
      <c r="A16" s="21" t="s">
        <v>159</v>
      </c>
      <c r="B16" s="1"/>
      <c r="C16" s="1"/>
      <c r="D16" s="35">
        <f>$Q$5-$E$5</f>
        <v>0.5</v>
      </c>
      <c r="E16" s="35">
        <f>$R$5-$F$5</f>
        <v>0.5</v>
      </c>
      <c r="F16" s="35">
        <f>$S$5-$G$5</f>
        <v>1.4142135623730951</v>
      </c>
      <c r="G16" s="96">
        <f t="shared" si="0"/>
        <v>1.5811388300841898</v>
      </c>
      <c r="H16" s="96"/>
      <c r="I16" s="96"/>
      <c r="K16" s="102" t="s">
        <v>64</v>
      </c>
      <c r="L16" s="102"/>
      <c r="M16" s="102"/>
      <c r="N16" s="102"/>
      <c r="O16" s="102"/>
      <c r="P16" s="1"/>
      <c r="Q16" s="29" t="s">
        <v>50</v>
      </c>
      <c r="R16" s="29">
        <f>(R13*R13+S13*S13-Q13*Q13)/(2*R13*S13)</f>
        <v>0.70710678118654768</v>
      </c>
      <c r="S16" s="29" t="s">
        <v>51</v>
      </c>
      <c r="T16" s="29">
        <f>(S13*S13+Q13*Q13-R13*R13)/(2*S13*Q13)</f>
        <v>0.70710678118654768</v>
      </c>
      <c r="U16" s="29" t="s">
        <v>52</v>
      </c>
      <c r="V16" s="29">
        <f>(Q13*Q13+R13*R13-S13*S13)/(2*Q13*R13)</f>
        <v>-2.2204460492503131E-16</v>
      </c>
      <c r="W16" s="29"/>
      <c r="X16" s="29" t="s">
        <v>53</v>
      </c>
    </row>
    <row r="17" spans="1:27" ht="21">
      <c r="A17" s="21" t="s">
        <v>160</v>
      </c>
      <c r="B17" s="17"/>
      <c r="C17" s="17"/>
      <c r="D17" s="35">
        <f>$Q$5-$I$5</f>
        <v>0.5</v>
      </c>
      <c r="E17" s="35">
        <f>$R$5-$J$5</f>
        <v>-0.5</v>
      </c>
      <c r="F17" s="35">
        <f>$S$5-$K$5</f>
        <v>1.4142135623730951</v>
      </c>
      <c r="G17" s="96">
        <f t="shared" si="0"/>
        <v>1.5811388300841898</v>
      </c>
      <c r="H17" s="96"/>
      <c r="I17" s="96"/>
      <c r="K17" s="104" t="s">
        <v>65</v>
      </c>
      <c r="L17" s="104"/>
      <c r="M17" s="104"/>
      <c r="N17" s="104"/>
      <c r="O17" s="104"/>
      <c r="P17" s="104"/>
      <c r="Q17" s="29" t="s">
        <v>54</v>
      </c>
      <c r="R17" s="29">
        <f>ACOS(R16)</f>
        <v>0.78539816339744806</v>
      </c>
      <c r="S17" s="29" t="s">
        <v>55</v>
      </c>
      <c r="T17" s="29">
        <f>ACOS(T16)</f>
        <v>0.78539816339744806</v>
      </c>
      <c r="U17" s="29" t="s">
        <v>56</v>
      </c>
      <c r="V17" s="29">
        <f>ACOS(V16)</f>
        <v>1.5707963267948968</v>
      </c>
      <c r="W17" s="29">
        <f>R17+T17+V17</f>
        <v>3.1415926535897931</v>
      </c>
      <c r="X17" s="29">
        <f>PI()</f>
        <v>3.1415926535897931</v>
      </c>
    </row>
    <row r="18" spans="1:27" ht="18.75">
      <c r="A18" s="21" t="s">
        <v>161</v>
      </c>
      <c r="B18" s="17"/>
      <c r="C18" s="17"/>
      <c r="D18" s="35">
        <f>$Q$5-$M$5</f>
        <v>-0.5</v>
      </c>
      <c r="E18" s="35">
        <f>$R$5-$N$5</f>
        <v>-0.5</v>
      </c>
      <c r="F18" s="35">
        <f>$S$5-$O$5</f>
        <v>1.4142135623730951</v>
      </c>
      <c r="G18" s="96">
        <f t="shared" si="0"/>
        <v>1.5811388300841898</v>
      </c>
      <c r="H18" s="96"/>
      <c r="I18" s="96"/>
      <c r="Q18" s="29" t="s">
        <v>57</v>
      </c>
      <c r="R18" s="29">
        <f>DEGREES(R17)</f>
        <v>44.999999999999986</v>
      </c>
      <c r="S18" s="29" t="s">
        <v>58</v>
      </c>
      <c r="T18" s="29">
        <f>DEGREES(T17)</f>
        <v>44.999999999999986</v>
      </c>
      <c r="U18" s="29" t="s">
        <v>59</v>
      </c>
      <c r="V18" s="29">
        <f>DEGREES(V17)</f>
        <v>90.000000000000014</v>
      </c>
      <c r="W18" s="29">
        <f>R18+T18+V18</f>
        <v>180</v>
      </c>
      <c r="X18" s="30" t="s">
        <v>60</v>
      </c>
    </row>
    <row r="20" spans="1:27">
      <c r="Q20" s="1" t="s">
        <v>61</v>
      </c>
    </row>
    <row r="21" spans="1:27">
      <c r="Q21" s="24" t="s">
        <v>45</v>
      </c>
      <c r="R21" s="24" t="s">
        <v>46</v>
      </c>
      <c r="S21" s="24" t="s">
        <v>47</v>
      </c>
      <c r="T21" s="25" t="s">
        <v>48</v>
      </c>
      <c r="U21" s="25" t="s">
        <v>49</v>
      </c>
      <c r="V21" s="25" t="s">
        <v>150</v>
      </c>
      <c r="W21" s="25"/>
      <c r="X21" s="25"/>
    </row>
    <row r="22" spans="1:27" ht="17.25">
      <c r="A22" s="101" t="s">
        <v>104</v>
      </c>
      <c r="B22" s="101"/>
      <c r="C22" s="101"/>
      <c r="D22" s="101"/>
      <c r="E22" s="101"/>
      <c r="F22" s="101"/>
      <c r="G22" s="101"/>
      <c r="H22" s="101"/>
      <c r="I22" s="101"/>
      <c r="J22" s="101"/>
      <c r="Q22" s="26">
        <f>G11</f>
        <v>1.4142135623730951</v>
      </c>
      <c r="R22" s="27">
        <f>G14</f>
        <v>1</v>
      </c>
      <c r="S22" s="27">
        <f>G12</f>
        <v>1</v>
      </c>
      <c r="T22" s="25">
        <f>U22/2</f>
        <v>1.7071067811865475</v>
      </c>
      <c r="U22" s="25">
        <f>Q22+R22+S22</f>
        <v>3.4142135623730949</v>
      </c>
      <c r="V22" s="28">
        <f>SQRT(T22*(T22-Q22)*(T22-R22)*(T22-S22))</f>
        <v>0.49999999999999978</v>
      </c>
      <c r="W22" s="25"/>
      <c r="X22" s="25"/>
    </row>
    <row r="23" spans="1:27" ht="18.75">
      <c r="A23" s="39" t="s">
        <v>73</v>
      </c>
      <c r="Q23" s="29">
        <f>Q22*Q22</f>
        <v>2.0000000000000004</v>
      </c>
      <c r="R23" s="29">
        <f t="shared" ref="R23:S23" si="2">R22*R22</f>
        <v>1</v>
      </c>
      <c r="S23" s="29">
        <f t="shared" si="2"/>
        <v>1</v>
      </c>
      <c r="T23" s="29">
        <f>Q23+R23-S23</f>
        <v>2.0000000000000004</v>
      </c>
      <c r="U23" s="29"/>
      <c r="V23" s="29"/>
      <c r="W23" s="29"/>
      <c r="X23" s="29"/>
    </row>
    <row r="24" spans="1:27" ht="18.75">
      <c r="A24" s="39" t="s">
        <v>74</v>
      </c>
      <c r="Q24" s="29"/>
      <c r="R24" s="29"/>
      <c r="S24" s="29"/>
      <c r="T24" s="29"/>
      <c r="U24" s="29"/>
      <c r="V24" s="29"/>
      <c r="W24" s="29"/>
      <c r="X24" s="29"/>
    </row>
    <row r="25" spans="1:27" ht="18.75">
      <c r="A25" s="40" t="s">
        <v>75</v>
      </c>
      <c r="Q25" s="29" t="s">
        <v>50</v>
      </c>
      <c r="R25" s="29">
        <f>(R22*R22+S22*S22-Q22*Q22)/(2*R22*S22)</f>
        <v>-2.2204460492503131E-16</v>
      </c>
      <c r="S25" s="29" t="s">
        <v>51</v>
      </c>
      <c r="T25" s="29">
        <f>(S22*S22+Q22*Q22-R22*R22)/(2*S22*Q22)</f>
        <v>0.70710678118654768</v>
      </c>
      <c r="U25" s="29" t="s">
        <v>52</v>
      </c>
      <c r="V25" s="29">
        <f>(Q22*Q22+R22*R22-S22*S22)/(2*Q22*R22)</f>
        <v>0.70710678118654768</v>
      </c>
      <c r="W25" s="29"/>
      <c r="X25" s="29" t="s">
        <v>53</v>
      </c>
    </row>
    <row r="26" spans="1:27" ht="19.5" thickBot="1">
      <c r="Q26" s="29" t="s">
        <v>54</v>
      </c>
      <c r="R26" s="29">
        <f>ACOS(R25)</f>
        <v>1.5707963267948968</v>
      </c>
      <c r="S26" s="29" t="s">
        <v>55</v>
      </c>
      <c r="T26" s="29">
        <f>ACOS(T25)</f>
        <v>0.78539816339744806</v>
      </c>
      <c r="U26" s="29" t="s">
        <v>56</v>
      </c>
      <c r="V26" s="29">
        <f>ACOS(V25)</f>
        <v>0.78539816339744806</v>
      </c>
      <c r="W26" s="29">
        <f>R26+T26+V26</f>
        <v>3.1415926535897931</v>
      </c>
      <c r="X26" s="29">
        <f>PI()</f>
        <v>3.1415926535897931</v>
      </c>
    </row>
    <row r="27" spans="1:27" ht="18.75">
      <c r="A27" s="91" t="s">
        <v>99</v>
      </c>
      <c r="B27" s="87"/>
      <c r="C27" s="88"/>
      <c r="D27" s="44"/>
      <c r="E27" s="86" t="s">
        <v>100</v>
      </c>
      <c r="F27" s="87"/>
      <c r="G27" s="88"/>
      <c r="H27" s="44"/>
      <c r="I27" s="86" t="s">
        <v>101</v>
      </c>
      <c r="J27" s="87"/>
      <c r="K27" s="88"/>
      <c r="L27" s="44"/>
      <c r="M27" s="45"/>
      <c r="Q27" s="29" t="s">
        <v>57</v>
      </c>
      <c r="R27" s="29">
        <f>DEGREES(R26)</f>
        <v>90.000000000000014</v>
      </c>
      <c r="S27" s="29" t="s">
        <v>58</v>
      </c>
      <c r="T27" s="29">
        <f>DEGREES(T26)</f>
        <v>44.999999999999986</v>
      </c>
      <c r="U27" s="29" t="s">
        <v>59</v>
      </c>
      <c r="V27" s="29">
        <f>DEGREES(V26)</f>
        <v>44.999999999999986</v>
      </c>
      <c r="W27" s="29">
        <f>R27+T27+V27</f>
        <v>180</v>
      </c>
      <c r="X27" s="30" t="s">
        <v>60</v>
      </c>
    </row>
    <row r="28" spans="1:27" ht="15.75" thickBot="1">
      <c r="A28" s="46" t="s">
        <v>23</v>
      </c>
      <c r="B28" s="32" t="s">
        <v>24</v>
      </c>
      <c r="C28" s="32" t="s">
        <v>25</v>
      </c>
      <c r="D28" s="47"/>
      <c r="E28" s="32" t="s">
        <v>23</v>
      </c>
      <c r="F28" s="32" t="s">
        <v>24</v>
      </c>
      <c r="G28" s="32" t="s">
        <v>25</v>
      </c>
      <c r="H28" s="47"/>
      <c r="I28" s="32" t="s">
        <v>23</v>
      </c>
      <c r="J28" s="32" t="s">
        <v>24</v>
      </c>
      <c r="K28" s="32" t="s">
        <v>25</v>
      </c>
      <c r="L28" s="47"/>
      <c r="M28" s="48"/>
    </row>
    <row r="29" spans="1:27" ht="15.75">
      <c r="A29" s="46">
        <f>A5</f>
        <v>1</v>
      </c>
      <c r="B29" s="32">
        <f>B5</f>
        <v>0</v>
      </c>
      <c r="C29" s="32">
        <f>C5</f>
        <v>0</v>
      </c>
      <c r="D29" s="47"/>
      <c r="E29" s="32">
        <f>E5</f>
        <v>0</v>
      </c>
      <c r="F29" s="32">
        <f>F5</f>
        <v>0</v>
      </c>
      <c r="G29" s="32">
        <f>G5</f>
        <v>0</v>
      </c>
      <c r="H29" s="47"/>
      <c r="I29" s="32">
        <f>I5</f>
        <v>0</v>
      </c>
      <c r="J29" s="32">
        <f>J5</f>
        <v>1</v>
      </c>
      <c r="K29" s="32">
        <f>K5</f>
        <v>0</v>
      </c>
      <c r="L29" s="47"/>
      <c r="M29" s="48"/>
      <c r="O29" s="91" t="s">
        <v>99</v>
      </c>
      <c r="P29" s="87"/>
      <c r="Q29" s="88"/>
      <c r="R29" s="44"/>
      <c r="S29" s="86" t="s">
        <v>100</v>
      </c>
      <c r="T29" s="87"/>
      <c r="U29" s="88"/>
      <c r="V29" s="44"/>
      <c r="W29" s="86" t="s">
        <v>103</v>
      </c>
      <c r="X29" s="87"/>
      <c r="Y29" s="88"/>
      <c r="Z29" s="44"/>
      <c r="AA29" s="45"/>
    </row>
    <row r="30" spans="1:27">
      <c r="A30" s="4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  <c r="O30" s="46" t="s">
        <v>23</v>
      </c>
      <c r="P30" s="32" t="s">
        <v>24</v>
      </c>
      <c r="Q30" s="32" t="s">
        <v>25</v>
      </c>
      <c r="R30" s="47"/>
      <c r="S30" s="32" t="s">
        <v>23</v>
      </c>
      <c r="T30" s="32" t="s">
        <v>24</v>
      </c>
      <c r="U30" s="32" t="s">
        <v>25</v>
      </c>
      <c r="V30" s="47"/>
      <c r="W30" s="32" t="s">
        <v>23</v>
      </c>
      <c r="X30" s="32" t="s">
        <v>24</v>
      </c>
      <c r="Y30" s="32" t="s">
        <v>25</v>
      </c>
      <c r="Z30" s="47"/>
      <c r="AA30" s="48"/>
    </row>
    <row r="31" spans="1:27">
      <c r="A31" s="50" t="s">
        <v>76</v>
      </c>
      <c r="B31" s="41" t="s">
        <v>77</v>
      </c>
      <c r="C31" s="41" t="s">
        <v>78</v>
      </c>
      <c r="D31" s="41" t="s">
        <v>79</v>
      </c>
      <c r="E31" s="41" t="s">
        <v>80</v>
      </c>
      <c r="F31" s="41" t="s">
        <v>81</v>
      </c>
      <c r="G31" s="41" t="s">
        <v>82</v>
      </c>
      <c r="H31" s="41" t="s">
        <v>83</v>
      </c>
      <c r="I31" s="41" t="s">
        <v>84</v>
      </c>
      <c r="J31" s="47"/>
      <c r="K31" s="47"/>
      <c r="L31" s="47"/>
      <c r="M31" s="48"/>
      <c r="O31" s="46">
        <f>A5</f>
        <v>1</v>
      </c>
      <c r="P31" s="32">
        <f>B5</f>
        <v>0</v>
      </c>
      <c r="Q31" s="32">
        <f>C5</f>
        <v>0</v>
      </c>
      <c r="R31" s="47"/>
      <c r="S31" s="32">
        <f>E5</f>
        <v>0</v>
      </c>
      <c r="T31" s="32">
        <f>F5</f>
        <v>0</v>
      </c>
      <c r="U31" s="32">
        <f>G5</f>
        <v>0</v>
      </c>
      <c r="V31" s="47"/>
      <c r="W31" s="32">
        <f>Q5</f>
        <v>0.5</v>
      </c>
      <c r="X31" s="32">
        <f>R5</f>
        <v>0.5</v>
      </c>
      <c r="Y31" s="32">
        <f>S5</f>
        <v>1.4142135623730951</v>
      </c>
      <c r="Z31" s="47"/>
      <c r="AA31" s="48"/>
    </row>
    <row r="32" spans="1:27">
      <c r="A32" s="50" t="s">
        <v>76</v>
      </c>
      <c r="B32" s="41">
        <f>F29-B29</f>
        <v>0</v>
      </c>
      <c r="C32" s="41">
        <f>K29-C29</f>
        <v>0</v>
      </c>
      <c r="D32" s="41">
        <f>G29-C29</f>
        <v>0</v>
      </c>
      <c r="E32" s="41">
        <f>J29-B29</f>
        <v>1</v>
      </c>
      <c r="F32" s="41" t="s">
        <v>81</v>
      </c>
      <c r="G32" s="41">
        <f>E29-A29</f>
        <v>-1</v>
      </c>
      <c r="H32" s="41">
        <f>I29-A29</f>
        <v>-1</v>
      </c>
      <c r="I32" s="41" t="s">
        <v>84</v>
      </c>
      <c r="J32" s="47"/>
      <c r="K32" s="47"/>
      <c r="L32" s="47"/>
      <c r="M32" s="48"/>
      <c r="O32" s="49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8"/>
    </row>
    <row r="33" spans="1:27">
      <c r="A33" s="4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  <c r="O33" s="50" t="s">
        <v>76</v>
      </c>
      <c r="P33" s="41" t="s">
        <v>77</v>
      </c>
      <c r="Q33" s="41" t="s">
        <v>78</v>
      </c>
      <c r="R33" s="41" t="s">
        <v>79</v>
      </c>
      <c r="S33" s="41" t="s">
        <v>80</v>
      </c>
      <c r="T33" s="41" t="s">
        <v>81</v>
      </c>
      <c r="U33" s="41" t="s">
        <v>82</v>
      </c>
      <c r="V33" s="41" t="s">
        <v>83</v>
      </c>
      <c r="W33" s="41" t="s">
        <v>84</v>
      </c>
      <c r="X33" s="47"/>
      <c r="Y33" s="47"/>
      <c r="Z33" s="47"/>
      <c r="AA33" s="48"/>
    </row>
    <row r="34" spans="1:27">
      <c r="A34" s="51" t="s">
        <v>85</v>
      </c>
      <c r="B34" s="52"/>
      <c r="C34" s="52"/>
      <c r="D34" s="52" t="s">
        <v>86</v>
      </c>
      <c r="E34" s="52"/>
      <c r="F34" s="52"/>
      <c r="G34" s="52" t="s">
        <v>87</v>
      </c>
      <c r="H34" s="52"/>
      <c r="I34" s="52"/>
      <c r="J34" s="52" t="s">
        <v>88</v>
      </c>
      <c r="K34" s="52"/>
      <c r="L34" s="52"/>
      <c r="M34" s="53"/>
      <c r="N34" s="42"/>
      <c r="O34" s="50" t="s">
        <v>76</v>
      </c>
      <c r="P34" s="41">
        <f>T31-P31</f>
        <v>0</v>
      </c>
      <c r="Q34" s="41">
        <f>Y31-Q31</f>
        <v>1.4142135623730951</v>
      </c>
      <c r="R34" s="41">
        <f>U31-Q31</f>
        <v>0</v>
      </c>
      <c r="S34" s="41">
        <f>X31-P31</f>
        <v>0.5</v>
      </c>
      <c r="T34" s="41" t="s">
        <v>81</v>
      </c>
      <c r="U34" s="41">
        <f>S31-O31</f>
        <v>-1</v>
      </c>
      <c r="V34" s="41">
        <f>W31-O31</f>
        <v>-0.5</v>
      </c>
      <c r="W34" s="41" t="s">
        <v>84</v>
      </c>
      <c r="X34" s="47"/>
      <c r="Y34" s="47"/>
      <c r="Z34" s="47"/>
      <c r="AA34" s="48"/>
    </row>
    <row r="35" spans="1:27">
      <c r="A35" s="46" t="s">
        <v>89</v>
      </c>
      <c r="B35" s="32">
        <f>B32*C32</f>
        <v>0</v>
      </c>
      <c r="C35" s="52"/>
      <c r="D35" s="32" t="s">
        <v>89</v>
      </c>
      <c r="E35" s="32">
        <f>D32*E32</f>
        <v>0</v>
      </c>
      <c r="F35" s="52"/>
      <c r="G35" s="32" t="s">
        <v>90</v>
      </c>
      <c r="H35" s="32">
        <f>G32*C32</f>
        <v>0</v>
      </c>
      <c r="I35" s="52"/>
      <c r="J35" s="32" t="s">
        <v>90</v>
      </c>
      <c r="K35" s="32">
        <f>D32*H32</f>
        <v>0</v>
      </c>
      <c r="L35" s="52"/>
      <c r="M35" s="53"/>
      <c r="N35" s="42"/>
      <c r="O35" s="49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8"/>
    </row>
    <row r="36" spans="1:27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3"/>
      <c r="N36" s="42"/>
      <c r="O36" s="51" t="s">
        <v>85</v>
      </c>
      <c r="P36" s="52"/>
      <c r="Q36" s="52"/>
      <c r="R36" s="52" t="s">
        <v>86</v>
      </c>
      <c r="S36" s="52"/>
      <c r="T36" s="52"/>
      <c r="U36" s="52" t="s">
        <v>87</v>
      </c>
      <c r="V36" s="52"/>
      <c r="W36" s="52"/>
      <c r="X36" s="52" t="s">
        <v>88</v>
      </c>
      <c r="Y36" s="52"/>
      <c r="Z36" s="52"/>
      <c r="AA36" s="53"/>
    </row>
    <row r="37" spans="1:27">
      <c r="A37" s="51" t="s">
        <v>91</v>
      </c>
      <c r="B37" s="52"/>
      <c r="C37" s="52"/>
      <c r="D37" s="52"/>
      <c r="E37" s="52" t="s">
        <v>92</v>
      </c>
      <c r="F37" s="52"/>
      <c r="G37" s="52"/>
      <c r="H37" s="52"/>
      <c r="I37" s="52"/>
      <c r="J37" s="52"/>
      <c r="K37" s="52"/>
      <c r="L37" s="52"/>
      <c r="M37" s="53"/>
      <c r="N37" s="42"/>
      <c r="O37" s="46" t="s">
        <v>89</v>
      </c>
      <c r="P37" s="32">
        <f>P34*Q34</f>
        <v>0</v>
      </c>
      <c r="Q37" s="52"/>
      <c r="R37" s="32" t="s">
        <v>89</v>
      </c>
      <c r="S37" s="32">
        <f>R34*S34</f>
        <v>0</v>
      </c>
      <c r="T37" s="52"/>
      <c r="U37" s="32" t="s">
        <v>90</v>
      </c>
      <c r="V37" s="32">
        <f>U34*Q34</f>
        <v>-1.4142135623730951</v>
      </c>
      <c r="W37" s="52"/>
      <c r="X37" s="32" t="s">
        <v>90</v>
      </c>
      <c r="Y37" s="32">
        <f>R34*V34</f>
        <v>0</v>
      </c>
      <c r="Z37" s="52"/>
      <c r="AA37" s="53"/>
    </row>
    <row r="38" spans="1:27">
      <c r="A38" s="46" t="s">
        <v>93</v>
      </c>
      <c r="B38" s="32">
        <f>G32*E32</f>
        <v>-1</v>
      </c>
      <c r="C38" s="52"/>
      <c r="D38" s="52"/>
      <c r="E38" s="32" t="s">
        <v>93</v>
      </c>
      <c r="F38" s="32">
        <f>B32*H32</f>
        <v>0</v>
      </c>
      <c r="G38" s="52"/>
      <c r="H38" s="52"/>
      <c r="I38" s="52"/>
      <c r="J38" s="52"/>
      <c r="K38" s="52"/>
      <c r="L38" s="52"/>
      <c r="M38" s="53"/>
      <c r="N38" s="42"/>
      <c r="O38" s="51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3"/>
    </row>
    <row r="39" spans="1:27">
      <c r="A39" s="4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  <c r="O39" s="51" t="s">
        <v>91</v>
      </c>
      <c r="P39" s="52"/>
      <c r="Q39" s="52"/>
      <c r="R39" s="52"/>
      <c r="S39" s="52" t="s">
        <v>92</v>
      </c>
      <c r="T39" s="52"/>
      <c r="U39" s="52"/>
      <c r="V39" s="52"/>
      <c r="W39" s="52"/>
      <c r="X39" s="52"/>
      <c r="Y39" s="52"/>
      <c r="Z39" s="52"/>
      <c r="AA39" s="53"/>
    </row>
    <row r="40" spans="1:27" ht="18">
      <c r="A40" s="89" t="s">
        <v>102</v>
      </c>
      <c r="B40" s="90"/>
      <c r="C40" s="90"/>
      <c r="D40" s="90"/>
      <c r="E40" s="90"/>
      <c r="F40" s="90"/>
      <c r="G40" s="90"/>
      <c r="H40" s="90"/>
      <c r="I40" s="90"/>
      <c r="J40" s="47"/>
      <c r="K40" s="47"/>
      <c r="L40" s="47"/>
      <c r="M40" s="48"/>
      <c r="O40" s="46" t="s">
        <v>93</v>
      </c>
      <c r="P40" s="32">
        <f>U34*S34</f>
        <v>-0.5</v>
      </c>
      <c r="Q40" s="52"/>
      <c r="R40" s="52"/>
      <c r="S40" s="32" t="s">
        <v>93</v>
      </c>
      <c r="T40" s="32">
        <f>P34*V34</f>
        <v>0</v>
      </c>
      <c r="U40" s="52"/>
      <c r="V40" s="52"/>
      <c r="W40" s="52"/>
      <c r="X40" s="52"/>
      <c r="Y40" s="52"/>
      <c r="Z40" s="52"/>
      <c r="AA40" s="53"/>
    </row>
    <row r="41" spans="1:27">
      <c r="A41" s="54" t="s">
        <v>23</v>
      </c>
      <c r="B41" s="43" t="s">
        <v>94</v>
      </c>
      <c r="C41" s="33">
        <f>B35</f>
        <v>0</v>
      </c>
      <c r="D41" s="33">
        <f>E35</f>
        <v>0</v>
      </c>
      <c r="E41" s="33" t="s">
        <v>24</v>
      </c>
      <c r="F41" s="33" t="s">
        <v>95</v>
      </c>
      <c r="G41" s="33">
        <f>H35</f>
        <v>0</v>
      </c>
      <c r="H41" s="33">
        <f>K35</f>
        <v>0</v>
      </c>
      <c r="I41" s="33" t="s">
        <v>25</v>
      </c>
      <c r="J41" s="33" t="s">
        <v>96</v>
      </c>
      <c r="K41" s="33">
        <f>B38</f>
        <v>-1</v>
      </c>
      <c r="L41" s="33">
        <f>F38</f>
        <v>0</v>
      </c>
      <c r="M41" s="55"/>
      <c r="N41" s="34"/>
      <c r="O41" s="49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8"/>
    </row>
    <row r="42" spans="1:27" ht="18">
      <c r="A42" s="54">
        <f>C41-D41</f>
        <v>0</v>
      </c>
      <c r="B42" s="33">
        <f>-(A29*C41-A29*D41)</f>
        <v>0</v>
      </c>
      <c r="C42" s="33"/>
      <c r="D42" s="33"/>
      <c r="E42" s="33">
        <f>K35-H35</f>
        <v>0</v>
      </c>
      <c r="F42" s="33">
        <f>K35*-(B29)-H35*(-B29)</f>
        <v>0</v>
      </c>
      <c r="G42" s="33"/>
      <c r="H42" s="33"/>
      <c r="I42" s="33">
        <f>K41-L41</f>
        <v>-1</v>
      </c>
      <c r="J42" s="33">
        <f>-C29*K41-(-C29)*L41</f>
        <v>0</v>
      </c>
      <c r="K42" s="33"/>
      <c r="L42" s="33"/>
      <c r="M42" s="55"/>
      <c r="N42" s="34"/>
      <c r="O42" s="89" t="s">
        <v>139</v>
      </c>
      <c r="P42" s="90"/>
      <c r="Q42" s="90"/>
      <c r="R42" s="90"/>
      <c r="S42" s="90"/>
      <c r="T42" s="90"/>
      <c r="U42" s="90"/>
      <c r="V42" s="90"/>
      <c r="W42" s="90"/>
      <c r="X42" s="47"/>
      <c r="Y42" s="47"/>
      <c r="Z42" s="47"/>
      <c r="AA42" s="48"/>
    </row>
    <row r="43" spans="1:27">
      <c r="A43" s="4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8"/>
      <c r="O43" s="54" t="s">
        <v>23</v>
      </c>
      <c r="P43" s="43" t="s">
        <v>94</v>
      </c>
      <c r="Q43" s="33">
        <f>P37</f>
        <v>0</v>
      </c>
      <c r="R43" s="33">
        <f>S37</f>
        <v>0</v>
      </c>
      <c r="S43" s="33" t="s">
        <v>24</v>
      </c>
      <c r="T43" s="33" t="s">
        <v>95</v>
      </c>
      <c r="U43" s="33">
        <f>V37</f>
        <v>-1.4142135623730951</v>
      </c>
      <c r="V43" s="33">
        <f>Y37</f>
        <v>0</v>
      </c>
      <c r="W43" s="33" t="s">
        <v>25</v>
      </c>
      <c r="X43" s="33" t="s">
        <v>96</v>
      </c>
      <c r="Y43" s="33">
        <f>P40</f>
        <v>-0.5</v>
      </c>
      <c r="Z43" s="33">
        <f>T40</f>
        <v>0</v>
      </c>
      <c r="AA43" s="55"/>
    </row>
    <row r="44" spans="1:27" ht="15.75" thickBot="1">
      <c r="A44" s="56"/>
      <c r="B44" s="57">
        <f>$A$42</f>
        <v>0</v>
      </c>
      <c r="C44" s="57" t="s">
        <v>23</v>
      </c>
      <c r="D44" s="58" t="s">
        <v>97</v>
      </c>
      <c r="E44" s="57">
        <f>$E$42</f>
        <v>0</v>
      </c>
      <c r="F44" s="57" t="s">
        <v>24</v>
      </c>
      <c r="G44" s="58" t="s">
        <v>97</v>
      </c>
      <c r="H44" s="57">
        <f>$I$42</f>
        <v>-1</v>
      </c>
      <c r="I44" s="57" t="s">
        <v>25</v>
      </c>
      <c r="J44" s="58" t="s">
        <v>97</v>
      </c>
      <c r="K44" s="57">
        <f>$B$42+$F$42+$J$42</f>
        <v>0</v>
      </c>
      <c r="L44" s="58" t="s">
        <v>98</v>
      </c>
      <c r="M44" s="59">
        <v>0</v>
      </c>
      <c r="N44" s="25"/>
      <c r="O44" s="54">
        <f>Q43-R43</f>
        <v>0</v>
      </c>
      <c r="P44" s="33">
        <f>-(O31*Q43-O31*R43)</f>
        <v>0</v>
      </c>
      <c r="Q44" s="33"/>
      <c r="R44" s="33"/>
      <c r="S44" s="33">
        <f>Y37-V37</f>
        <v>1.4142135623730951</v>
      </c>
      <c r="T44" s="33">
        <f>Y37*-(P31)-V37*(-P31)</f>
        <v>0</v>
      </c>
      <c r="U44" s="33"/>
      <c r="V44" s="33"/>
      <c r="W44" s="33">
        <f>Y43-Z43</f>
        <v>-0.5</v>
      </c>
      <c r="X44" s="33">
        <f>-Q31*Y43-(-Q31)*Z43</f>
        <v>0</v>
      </c>
      <c r="Y44" s="33"/>
      <c r="Z44" s="33"/>
      <c r="AA44" s="55"/>
    </row>
    <row r="45" spans="1:27" ht="15.75" thickBot="1">
      <c r="O45" s="49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8"/>
    </row>
    <row r="46" spans="1:27" ht="16.5" thickBot="1">
      <c r="A46" s="91" t="s">
        <v>100</v>
      </c>
      <c r="B46" s="87"/>
      <c r="C46" s="88"/>
      <c r="D46" s="44"/>
      <c r="E46" s="86" t="s">
        <v>101</v>
      </c>
      <c r="F46" s="87"/>
      <c r="G46" s="88"/>
      <c r="H46" s="44"/>
      <c r="I46" s="86" t="s">
        <v>103</v>
      </c>
      <c r="J46" s="87"/>
      <c r="K46" s="88"/>
      <c r="L46" s="44"/>
      <c r="M46" s="45"/>
      <c r="O46" s="56"/>
      <c r="P46" s="57">
        <f>$O$44</f>
        <v>0</v>
      </c>
      <c r="Q46" s="57" t="s">
        <v>23</v>
      </c>
      <c r="R46" s="58" t="s">
        <v>97</v>
      </c>
      <c r="S46" s="57">
        <f>$S$44</f>
        <v>1.4142135623730951</v>
      </c>
      <c r="T46" s="57" t="s">
        <v>24</v>
      </c>
      <c r="U46" s="58" t="s">
        <v>97</v>
      </c>
      <c r="V46" s="57">
        <f>$W$44</f>
        <v>-0.5</v>
      </c>
      <c r="W46" s="57" t="s">
        <v>25</v>
      </c>
      <c r="X46" s="58" t="s">
        <v>97</v>
      </c>
      <c r="Y46" s="57">
        <f>$P$44+$T$44+$X$44</f>
        <v>0</v>
      </c>
      <c r="Z46" s="58" t="s">
        <v>98</v>
      </c>
      <c r="AA46" s="59">
        <v>0</v>
      </c>
    </row>
    <row r="47" spans="1:27" ht="15.75" thickBot="1">
      <c r="A47" s="46" t="s">
        <v>23</v>
      </c>
      <c r="B47" s="32" t="s">
        <v>24</v>
      </c>
      <c r="C47" s="32" t="s">
        <v>25</v>
      </c>
      <c r="D47" s="47"/>
      <c r="E47" s="32" t="s">
        <v>23</v>
      </c>
      <c r="F47" s="32" t="s">
        <v>24</v>
      </c>
      <c r="G47" s="32" t="s">
        <v>25</v>
      </c>
      <c r="H47" s="47"/>
      <c r="I47" s="32" t="s">
        <v>23</v>
      </c>
      <c r="J47" s="32" t="s">
        <v>24</v>
      </c>
      <c r="K47" s="32" t="s">
        <v>25</v>
      </c>
      <c r="L47" s="47"/>
      <c r="M47" s="48"/>
    </row>
    <row r="48" spans="1:27" ht="15.75">
      <c r="A48" s="46">
        <f>E5</f>
        <v>0</v>
      </c>
      <c r="B48" s="32">
        <f>F5</f>
        <v>0</v>
      </c>
      <c r="C48" s="32">
        <f>G5</f>
        <v>0</v>
      </c>
      <c r="D48" s="47"/>
      <c r="E48" s="32">
        <f>I5</f>
        <v>0</v>
      </c>
      <c r="F48" s="32">
        <f>J5</f>
        <v>1</v>
      </c>
      <c r="G48" s="32">
        <f>K5</f>
        <v>0</v>
      </c>
      <c r="H48" s="47"/>
      <c r="I48" s="32">
        <f>Q5</f>
        <v>0.5</v>
      </c>
      <c r="J48" s="32">
        <f>R5</f>
        <v>0.5</v>
      </c>
      <c r="K48" s="32">
        <f>S5</f>
        <v>1.4142135623730951</v>
      </c>
      <c r="L48" s="47"/>
      <c r="M48" s="48"/>
      <c r="O48" s="91" t="s">
        <v>105</v>
      </c>
      <c r="P48" s="87"/>
      <c r="Q48" s="88"/>
      <c r="R48" s="44"/>
      <c r="S48" s="86" t="s">
        <v>106</v>
      </c>
      <c r="T48" s="87"/>
      <c r="U48" s="88"/>
      <c r="V48" s="44"/>
      <c r="W48" s="86" t="s">
        <v>103</v>
      </c>
      <c r="X48" s="87"/>
      <c r="Y48" s="88"/>
      <c r="Z48" s="44"/>
      <c r="AA48" s="45"/>
    </row>
    <row r="49" spans="1:27">
      <c r="A49" s="4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8"/>
      <c r="O49" s="46" t="s">
        <v>23</v>
      </c>
      <c r="P49" s="32" t="s">
        <v>24</v>
      </c>
      <c r="Q49" s="32" t="s">
        <v>25</v>
      </c>
      <c r="R49" s="47"/>
      <c r="S49" s="32" t="s">
        <v>23</v>
      </c>
      <c r="T49" s="32" t="s">
        <v>24</v>
      </c>
      <c r="U49" s="32" t="s">
        <v>25</v>
      </c>
      <c r="V49" s="47"/>
      <c r="W49" s="32" t="s">
        <v>23</v>
      </c>
      <c r="X49" s="32" t="s">
        <v>24</v>
      </c>
      <c r="Y49" s="32" t="s">
        <v>25</v>
      </c>
      <c r="Z49" s="47"/>
      <c r="AA49" s="48"/>
    </row>
    <row r="50" spans="1:27">
      <c r="A50" s="50" t="s">
        <v>76</v>
      </c>
      <c r="B50" s="41" t="s">
        <v>77</v>
      </c>
      <c r="C50" s="41" t="s">
        <v>78</v>
      </c>
      <c r="D50" s="41" t="s">
        <v>79</v>
      </c>
      <c r="E50" s="41" t="s">
        <v>80</v>
      </c>
      <c r="F50" s="41" t="s">
        <v>81</v>
      </c>
      <c r="G50" s="41" t="s">
        <v>82</v>
      </c>
      <c r="H50" s="41" t="s">
        <v>83</v>
      </c>
      <c r="I50" s="41" t="s">
        <v>84</v>
      </c>
      <c r="J50" s="47"/>
      <c r="K50" s="47"/>
      <c r="L50" s="47"/>
      <c r="M50" s="48"/>
      <c r="O50" s="46">
        <f>I5</f>
        <v>0</v>
      </c>
      <c r="P50" s="32">
        <f>J5</f>
        <v>1</v>
      </c>
      <c r="Q50" s="32">
        <f>K5</f>
        <v>0</v>
      </c>
      <c r="R50" s="47"/>
      <c r="S50" s="32">
        <f>M5</f>
        <v>1</v>
      </c>
      <c r="T50" s="32">
        <f>N5</f>
        <v>1</v>
      </c>
      <c r="U50" s="32">
        <f>O5</f>
        <v>0</v>
      </c>
      <c r="V50" s="47"/>
      <c r="W50" s="32">
        <f>Q5</f>
        <v>0.5</v>
      </c>
      <c r="X50" s="32">
        <f>R5</f>
        <v>0.5</v>
      </c>
      <c r="Y50" s="32">
        <f>S5</f>
        <v>1.4142135623730951</v>
      </c>
      <c r="Z50" s="47"/>
      <c r="AA50" s="48"/>
    </row>
    <row r="51" spans="1:27">
      <c r="A51" s="50" t="s">
        <v>76</v>
      </c>
      <c r="B51" s="41">
        <f>F48-B48</f>
        <v>1</v>
      </c>
      <c r="C51" s="41">
        <f>K48-C48</f>
        <v>1.4142135623730951</v>
      </c>
      <c r="D51" s="41">
        <f>G48-C48</f>
        <v>0</v>
      </c>
      <c r="E51" s="41">
        <f>J48-B48</f>
        <v>0.5</v>
      </c>
      <c r="F51" s="41" t="s">
        <v>81</v>
      </c>
      <c r="G51" s="41">
        <f>E48-A48</f>
        <v>0</v>
      </c>
      <c r="H51" s="41">
        <f>I48-A48</f>
        <v>0.5</v>
      </c>
      <c r="I51" s="41" t="s">
        <v>84</v>
      </c>
      <c r="J51" s="47"/>
      <c r="K51" s="47"/>
      <c r="L51" s="47"/>
      <c r="M51" s="48"/>
      <c r="O51" s="49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8"/>
    </row>
    <row r="52" spans="1:27">
      <c r="A52" s="4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/>
      <c r="O52" s="50" t="s">
        <v>76</v>
      </c>
      <c r="P52" s="41" t="s">
        <v>77</v>
      </c>
      <c r="Q52" s="41" t="s">
        <v>78</v>
      </c>
      <c r="R52" s="41" t="s">
        <v>79</v>
      </c>
      <c r="S52" s="41" t="s">
        <v>80</v>
      </c>
      <c r="T52" s="41" t="s">
        <v>81</v>
      </c>
      <c r="U52" s="41" t="s">
        <v>82</v>
      </c>
      <c r="V52" s="41" t="s">
        <v>83</v>
      </c>
      <c r="W52" s="41" t="s">
        <v>84</v>
      </c>
      <c r="X52" s="47"/>
      <c r="Y52" s="47"/>
      <c r="Z52" s="47"/>
      <c r="AA52" s="48"/>
    </row>
    <row r="53" spans="1:27">
      <c r="A53" s="51" t="s">
        <v>85</v>
      </c>
      <c r="B53" s="52"/>
      <c r="C53" s="52"/>
      <c r="D53" s="52" t="s">
        <v>86</v>
      </c>
      <c r="E53" s="52"/>
      <c r="F53" s="52"/>
      <c r="G53" s="52" t="s">
        <v>87</v>
      </c>
      <c r="H53" s="52"/>
      <c r="I53" s="52"/>
      <c r="J53" s="52" t="s">
        <v>88</v>
      </c>
      <c r="K53" s="52"/>
      <c r="L53" s="52"/>
      <c r="M53" s="53"/>
      <c r="O53" s="50" t="s">
        <v>76</v>
      </c>
      <c r="P53" s="41">
        <f>T50-P50</f>
        <v>0</v>
      </c>
      <c r="Q53" s="41">
        <f>Y50-Q50</f>
        <v>1.4142135623730951</v>
      </c>
      <c r="R53" s="41">
        <f>U50-Q50</f>
        <v>0</v>
      </c>
      <c r="S53" s="41">
        <f>X50-P50</f>
        <v>-0.5</v>
      </c>
      <c r="T53" s="41" t="s">
        <v>81</v>
      </c>
      <c r="U53" s="41">
        <f>S50-O50</f>
        <v>1</v>
      </c>
      <c r="V53" s="41">
        <f>W50-O50</f>
        <v>0.5</v>
      </c>
      <c r="W53" s="41" t="s">
        <v>84</v>
      </c>
      <c r="X53" s="47"/>
      <c r="Y53" s="47"/>
      <c r="Z53" s="47"/>
      <c r="AA53" s="48"/>
    </row>
    <row r="54" spans="1:27">
      <c r="A54" s="46" t="s">
        <v>89</v>
      </c>
      <c r="B54" s="32">
        <f>B51*C51</f>
        <v>1.4142135623730951</v>
      </c>
      <c r="C54" s="52"/>
      <c r="D54" s="32" t="s">
        <v>89</v>
      </c>
      <c r="E54" s="32">
        <f>D51*E51</f>
        <v>0</v>
      </c>
      <c r="F54" s="52"/>
      <c r="G54" s="32" t="s">
        <v>90</v>
      </c>
      <c r="H54" s="32">
        <f>G51*C51</f>
        <v>0</v>
      </c>
      <c r="I54" s="52"/>
      <c r="J54" s="32" t="s">
        <v>90</v>
      </c>
      <c r="K54" s="32">
        <f>D51*H51</f>
        <v>0</v>
      </c>
      <c r="L54" s="52"/>
      <c r="M54" s="53"/>
      <c r="O54" s="49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</row>
    <row r="55" spans="1:27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3"/>
      <c r="O55" s="51" t="s">
        <v>85</v>
      </c>
      <c r="P55" s="52"/>
      <c r="Q55" s="52"/>
      <c r="R55" s="52" t="s">
        <v>86</v>
      </c>
      <c r="S55" s="52"/>
      <c r="T55" s="52"/>
      <c r="U55" s="52" t="s">
        <v>87</v>
      </c>
      <c r="V55" s="52"/>
      <c r="W55" s="52"/>
      <c r="X55" s="52" t="s">
        <v>88</v>
      </c>
      <c r="Y55" s="52"/>
      <c r="Z55" s="52"/>
      <c r="AA55" s="53"/>
    </row>
    <row r="56" spans="1:27">
      <c r="A56" s="51" t="s">
        <v>91</v>
      </c>
      <c r="B56" s="52"/>
      <c r="C56" s="52"/>
      <c r="D56" s="52"/>
      <c r="E56" s="52" t="s">
        <v>92</v>
      </c>
      <c r="F56" s="52"/>
      <c r="G56" s="52"/>
      <c r="H56" s="52"/>
      <c r="I56" s="52"/>
      <c r="J56" s="52"/>
      <c r="K56" s="52"/>
      <c r="L56" s="52"/>
      <c r="M56" s="53"/>
      <c r="O56" s="46" t="s">
        <v>89</v>
      </c>
      <c r="P56" s="32">
        <f>P53*Q53</f>
        <v>0</v>
      </c>
      <c r="Q56" s="52"/>
      <c r="R56" s="32" t="s">
        <v>89</v>
      </c>
      <c r="S56" s="32">
        <f>R53*S53</f>
        <v>0</v>
      </c>
      <c r="T56" s="52"/>
      <c r="U56" s="32" t="s">
        <v>90</v>
      </c>
      <c r="V56" s="32">
        <f>U53*Q53</f>
        <v>1.4142135623730951</v>
      </c>
      <c r="W56" s="52"/>
      <c r="X56" s="32" t="s">
        <v>90</v>
      </c>
      <c r="Y56" s="32">
        <f>R53*V53</f>
        <v>0</v>
      </c>
      <c r="Z56" s="52"/>
      <c r="AA56" s="53"/>
    </row>
    <row r="57" spans="1:27">
      <c r="A57" s="46" t="s">
        <v>93</v>
      </c>
      <c r="B57" s="32">
        <f>G51*E51</f>
        <v>0</v>
      </c>
      <c r="C57" s="52"/>
      <c r="D57" s="52"/>
      <c r="E57" s="32" t="s">
        <v>93</v>
      </c>
      <c r="F57" s="32">
        <f>B51*H51</f>
        <v>0.5</v>
      </c>
      <c r="G57" s="52"/>
      <c r="H57" s="52"/>
      <c r="I57" s="52"/>
      <c r="J57" s="52"/>
      <c r="K57" s="52"/>
      <c r="L57" s="52"/>
      <c r="M57" s="53"/>
      <c r="O57" s="51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</row>
    <row r="58" spans="1:27">
      <c r="A58" s="4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8"/>
      <c r="O58" s="51" t="s">
        <v>91</v>
      </c>
      <c r="P58" s="52"/>
      <c r="Q58" s="52"/>
      <c r="R58" s="52"/>
      <c r="S58" s="52" t="s">
        <v>92</v>
      </c>
      <c r="T58" s="52"/>
      <c r="U58" s="52"/>
      <c r="V58" s="52"/>
      <c r="W58" s="52"/>
      <c r="X58" s="52"/>
      <c r="Y58" s="52"/>
      <c r="Z58" s="52"/>
      <c r="AA58" s="53"/>
    </row>
    <row r="59" spans="1:27" ht="18">
      <c r="A59" s="89" t="s">
        <v>137</v>
      </c>
      <c r="B59" s="90"/>
      <c r="C59" s="90"/>
      <c r="D59" s="90"/>
      <c r="E59" s="90"/>
      <c r="F59" s="90"/>
      <c r="G59" s="90"/>
      <c r="H59" s="90"/>
      <c r="I59" s="90"/>
      <c r="J59" s="47"/>
      <c r="K59" s="47"/>
      <c r="L59" s="47"/>
      <c r="M59" s="48"/>
      <c r="O59" s="46" t="s">
        <v>93</v>
      </c>
      <c r="P59" s="32">
        <f>U53*S53</f>
        <v>-0.5</v>
      </c>
      <c r="Q59" s="52"/>
      <c r="R59" s="52"/>
      <c r="S59" s="32" t="s">
        <v>93</v>
      </c>
      <c r="T59" s="32">
        <f>P53*V53</f>
        <v>0</v>
      </c>
      <c r="U59" s="52"/>
      <c r="V59" s="52"/>
      <c r="W59" s="52"/>
      <c r="X59" s="52"/>
      <c r="Y59" s="52"/>
      <c r="Z59" s="52"/>
      <c r="AA59" s="53"/>
    </row>
    <row r="60" spans="1:27">
      <c r="A60" s="54" t="s">
        <v>23</v>
      </c>
      <c r="B60" s="43" t="s">
        <v>94</v>
      </c>
      <c r="C60" s="33">
        <f>B54</f>
        <v>1.4142135623730951</v>
      </c>
      <c r="D60" s="33">
        <f>E54</f>
        <v>0</v>
      </c>
      <c r="E60" s="33" t="s">
        <v>24</v>
      </c>
      <c r="F60" s="33" t="s">
        <v>95</v>
      </c>
      <c r="G60" s="33">
        <f>H54</f>
        <v>0</v>
      </c>
      <c r="H60" s="33">
        <f>K54</f>
        <v>0</v>
      </c>
      <c r="I60" s="33" t="s">
        <v>25</v>
      </c>
      <c r="J60" s="33" t="s">
        <v>96</v>
      </c>
      <c r="K60" s="33">
        <f>B57</f>
        <v>0</v>
      </c>
      <c r="L60" s="33">
        <f>F57</f>
        <v>0.5</v>
      </c>
      <c r="M60" s="55"/>
      <c r="O60" s="49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8"/>
    </row>
    <row r="61" spans="1:27" ht="18">
      <c r="A61" s="54">
        <f>C60-D60</f>
        <v>1.4142135623730951</v>
      </c>
      <c r="B61" s="33">
        <f>-(A48*C60-A48*D60)</f>
        <v>0</v>
      </c>
      <c r="C61" s="33"/>
      <c r="D61" s="33"/>
      <c r="E61" s="33">
        <f>K54-H54</f>
        <v>0</v>
      </c>
      <c r="F61" s="33">
        <f>K54*-(B48)-H54*(-B48)</f>
        <v>0</v>
      </c>
      <c r="G61" s="33"/>
      <c r="H61" s="33"/>
      <c r="I61" s="33">
        <f>K60-L60</f>
        <v>-0.5</v>
      </c>
      <c r="J61" s="33">
        <f>-C48*K60-(-C48)*L60</f>
        <v>0</v>
      </c>
      <c r="K61" s="33"/>
      <c r="L61" s="33"/>
      <c r="M61" s="55"/>
      <c r="O61" s="89" t="s">
        <v>140</v>
      </c>
      <c r="P61" s="90"/>
      <c r="Q61" s="90"/>
      <c r="R61" s="90"/>
      <c r="S61" s="90"/>
      <c r="T61" s="90"/>
      <c r="U61" s="90"/>
      <c r="V61" s="90"/>
      <c r="W61" s="90"/>
      <c r="X61" s="47"/>
      <c r="Y61" s="47"/>
      <c r="Z61" s="47"/>
      <c r="AA61" s="48"/>
    </row>
    <row r="62" spans="1:27">
      <c r="A62" s="4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8"/>
      <c r="O62" s="54" t="s">
        <v>23</v>
      </c>
      <c r="P62" s="43" t="s">
        <v>94</v>
      </c>
      <c r="Q62" s="33">
        <f>P56</f>
        <v>0</v>
      </c>
      <c r="R62" s="33">
        <f>S56</f>
        <v>0</v>
      </c>
      <c r="S62" s="33" t="s">
        <v>24</v>
      </c>
      <c r="T62" s="33" t="s">
        <v>95</v>
      </c>
      <c r="U62" s="33">
        <f>V56</f>
        <v>1.4142135623730951</v>
      </c>
      <c r="V62" s="33">
        <f>Y56</f>
        <v>0</v>
      </c>
      <c r="W62" s="33" t="s">
        <v>25</v>
      </c>
      <c r="X62" s="33" t="s">
        <v>96</v>
      </c>
      <c r="Y62" s="33">
        <f>P59</f>
        <v>-0.5</v>
      </c>
      <c r="Z62" s="33">
        <f>T59</f>
        <v>0</v>
      </c>
      <c r="AA62" s="55"/>
    </row>
    <row r="63" spans="1:27" ht="15.75" thickBot="1">
      <c r="A63" s="56"/>
      <c r="B63" s="57">
        <f>$A$61</f>
        <v>1.4142135623730951</v>
      </c>
      <c r="C63" s="57" t="s">
        <v>23</v>
      </c>
      <c r="D63" s="58" t="s">
        <v>97</v>
      </c>
      <c r="E63" s="57">
        <f>$E$61</f>
        <v>0</v>
      </c>
      <c r="F63" s="57" t="s">
        <v>24</v>
      </c>
      <c r="G63" s="58" t="s">
        <v>97</v>
      </c>
      <c r="H63" s="57">
        <f>$I$61</f>
        <v>-0.5</v>
      </c>
      <c r="I63" s="57" t="s">
        <v>25</v>
      </c>
      <c r="J63" s="58" t="s">
        <v>97</v>
      </c>
      <c r="K63" s="57">
        <f>$B$61+$F$61+$J$61</f>
        <v>0</v>
      </c>
      <c r="L63" s="58" t="s">
        <v>98</v>
      </c>
      <c r="M63" s="59">
        <v>0</v>
      </c>
      <c r="O63" s="54">
        <f>Q62-R62</f>
        <v>0</v>
      </c>
      <c r="P63" s="33">
        <f>-(O50*Q62-O50*R62)</f>
        <v>0</v>
      </c>
      <c r="Q63" s="33"/>
      <c r="R63" s="33"/>
      <c r="S63" s="33">
        <f>Y56-V56</f>
        <v>-1.4142135623730951</v>
      </c>
      <c r="T63" s="33">
        <f>Y56*-(P50)-V56*(-P50)</f>
        <v>1.4142135623730951</v>
      </c>
      <c r="U63" s="33"/>
      <c r="V63" s="33"/>
      <c r="W63" s="33">
        <f>Y62-Z62</f>
        <v>-0.5</v>
      </c>
      <c r="X63" s="33">
        <f>-Q50*Y62-(-Q50)*Z62</f>
        <v>0</v>
      </c>
      <c r="Y63" s="33"/>
      <c r="Z63" s="33"/>
      <c r="AA63" s="55"/>
    </row>
    <row r="64" spans="1:27" ht="15.75" thickBot="1">
      <c r="O64" s="49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8"/>
    </row>
    <row r="65" spans="1:29" ht="16.5" thickBot="1">
      <c r="A65" s="91" t="s">
        <v>107</v>
      </c>
      <c r="B65" s="87"/>
      <c r="C65" s="88"/>
      <c r="D65" s="44"/>
      <c r="E65" s="86" t="s">
        <v>106</v>
      </c>
      <c r="F65" s="87"/>
      <c r="G65" s="88"/>
      <c r="H65" s="44"/>
      <c r="I65" s="86" t="s">
        <v>103</v>
      </c>
      <c r="J65" s="87"/>
      <c r="K65" s="88"/>
      <c r="L65" s="44"/>
      <c r="M65" s="45"/>
      <c r="O65" s="56"/>
      <c r="P65" s="57">
        <f>$O$63</f>
        <v>0</v>
      </c>
      <c r="Q65" s="57" t="s">
        <v>23</v>
      </c>
      <c r="R65" s="58" t="s">
        <v>97</v>
      </c>
      <c r="S65" s="57">
        <f>$S$63</f>
        <v>-1.4142135623730951</v>
      </c>
      <c r="T65" s="57" t="s">
        <v>24</v>
      </c>
      <c r="U65" s="58" t="s">
        <v>97</v>
      </c>
      <c r="V65" s="57">
        <f>$W$63</f>
        <v>-0.5</v>
      </c>
      <c r="W65" s="57" t="s">
        <v>25</v>
      </c>
      <c r="X65" s="58" t="s">
        <v>97</v>
      </c>
      <c r="Y65" s="57">
        <f>$P$63+$T$63+$X$63</f>
        <v>1.4142135623730951</v>
      </c>
      <c r="Z65" s="58" t="s">
        <v>98</v>
      </c>
      <c r="AA65" s="59">
        <v>0</v>
      </c>
    </row>
    <row r="66" spans="1:29">
      <c r="A66" s="46" t="s">
        <v>23</v>
      </c>
      <c r="B66" s="32" t="s">
        <v>24</v>
      </c>
      <c r="C66" s="32" t="s">
        <v>25</v>
      </c>
      <c r="D66" s="47"/>
      <c r="E66" s="32" t="s">
        <v>23</v>
      </c>
      <c r="F66" s="32" t="s">
        <v>24</v>
      </c>
      <c r="G66" s="32" t="s">
        <v>25</v>
      </c>
      <c r="H66" s="47"/>
      <c r="I66" s="32" t="s">
        <v>23</v>
      </c>
      <c r="J66" s="32" t="s">
        <v>24</v>
      </c>
      <c r="K66" s="32" t="s">
        <v>25</v>
      </c>
      <c r="L66" s="47"/>
      <c r="M66" s="48"/>
    </row>
    <row r="67" spans="1:29" ht="17.25">
      <c r="A67" s="46">
        <f>A5</f>
        <v>1</v>
      </c>
      <c r="B67" s="32">
        <f>B5</f>
        <v>0</v>
      </c>
      <c r="C67" s="32">
        <f>C5</f>
        <v>0</v>
      </c>
      <c r="D67" s="47"/>
      <c r="E67" s="32">
        <f>M5</f>
        <v>1</v>
      </c>
      <c r="F67" s="32">
        <f>N5</f>
        <v>1</v>
      </c>
      <c r="G67" s="32">
        <f>O5</f>
        <v>0</v>
      </c>
      <c r="H67" s="47"/>
      <c r="I67" s="32">
        <f>Q5</f>
        <v>0.5</v>
      </c>
      <c r="J67" s="32">
        <f>R5</f>
        <v>0.5</v>
      </c>
      <c r="K67" s="32">
        <f>S5</f>
        <v>1.4142135623730951</v>
      </c>
      <c r="L67" s="47"/>
      <c r="M67" s="48"/>
      <c r="O67" s="101" t="s">
        <v>120</v>
      </c>
      <c r="P67" s="101"/>
      <c r="Q67" s="101"/>
      <c r="R67" s="101"/>
      <c r="T67" s="37"/>
      <c r="U67" s="37"/>
      <c r="V67" s="37"/>
      <c r="W67" s="12" t="s">
        <v>23</v>
      </c>
      <c r="X67" s="12" t="s">
        <v>24</v>
      </c>
      <c r="Y67" s="12" t="s">
        <v>25</v>
      </c>
    </row>
    <row r="68" spans="1:29" ht="15.75">
      <c r="A68" s="4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8"/>
      <c r="O68" s="38"/>
      <c r="T68" s="16" t="s">
        <v>31</v>
      </c>
      <c r="U68" s="17"/>
      <c r="V68" s="17"/>
      <c r="W68" s="18">
        <f>$E$5-$A$5</f>
        <v>-1</v>
      </c>
      <c r="X68" s="18">
        <f>$F$5-$B$5</f>
        <v>0</v>
      </c>
      <c r="Y68" s="18">
        <f>$G$5-$C$5</f>
        <v>0</v>
      </c>
    </row>
    <row r="69" spans="1:29">
      <c r="A69" s="50" t="s">
        <v>76</v>
      </c>
      <c r="B69" s="41" t="s">
        <v>77</v>
      </c>
      <c r="C69" s="41" t="s">
        <v>78</v>
      </c>
      <c r="D69" s="41" t="s">
        <v>79</v>
      </c>
      <c r="E69" s="41" t="s">
        <v>80</v>
      </c>
      <c r="F69" s="41" t="s">
        <v>81</v>
      </c>
      <c r="G69" s="41" t="s">
        <v>82</v>
      </c>
      <c r="H69" s="41" t="s">
        <v>83</v>
      </c>
      <c r="I69" s="41" t="s">
        <v>84</v>
      </c>
      <c r="J69" s="47"/>
      <c r="K69" s="47"/>
      <c r="L69" s="47"/>
      <c r="M69" s="48"/>
      <c r="T69" s="21" t="s">
        <v>32</v>
      </c>
      <c r="U69" s="34"/>
      <c r="V69" s="34"/>
      <c r="W69" s="18">
        <f>$I$5-$E$5</f>
        <v>0</v>
      </c>
      <c r="X69" s="18">
        <f>$J$5-$F$5</f>
        <v>1</v>
      </c>
      <c r="Y69" s="18">
        <f>$K$5-$G$5</f>
        <v>0</v>
      </c>
    </row>
    <row r="70" spans="1:29">
      <c r="A70" s="50" t="s">
        <v>76</v>
      </c>
      <c r="B70" s="41">
        <f>F67-B67</f>
        <v>1</v>
      </c>
      <c r="C70" s="41">
        <f>K67-C67</f>
        <v>1.4142135623730951</v>
      </c>
      <c r="D70" s="41">
        <f>G67-C67</f>
        <v>0</v>
      </c>
      <c r="E70" s="41">
        <f>J67-B67</f>
        <v>0.5</v>
      </c>
      <c r="F70" s="41" t="s">
        <v>81</v>
      </c>
      <c r="G70" s="41">
        <f>E67-A67</f>
        <v>0</v>
      </c>
      <c r="H70" s="41">
        <f>I67-A67</f>
        <v>-0.5</v>
      </c>
      <c r="I70" s="41" t="s">
        <v>84</v>
      </c>
      <c r="J70" s="47"/>
      <c r="K70" s="47"/>
      <c r="L70" s="47"/>
      <c r="M70" s="48"/>
      <c r="T70" s="16" t="s">
        <v>33</v>
      </c>
      <c r="U70" s="17"/>
      <c r="V70" s="17"/>
      <c r="W70" s="18">
        <f>$I$5-$A$5</f>
        <v>-1</v>
      </c>
      <c r="X70" s="18">
        <f>$J$5-$B$5</f>
        <v>1</v>
      </c>
      <c r="Y70" s="18">
        <f>$K$5-$C$5</f>
        <v>0</v>
      </c>
    </row>
    <row r="71" spans="1:29" ht="15.75" thickBot="1">
      <c r="A71" s="4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8"/>
      <c r="O71" s="25"/>
      <c r="P71" s="61" t="s">
        <v>109</v>
      </c>
      <c r="Q71" s="61" t="s">
        <v>110</v>
      </c>
      <c r="R71" s="61" t="s">
        <v>111</v>
      </c>
      <c r="T71" s="16" t="s">
        <v>34</v>
      </c>
      <c r="U71" s="17"/>
      <c r="V71" s="17"/>
      <c r="W71" s="18">
        <f>$M$5-$A$5</f>
        <v>0</v>
      </c>
      <c r="X71" s="18">
        <f>$N$5-$B$5</f>
        <v>1</v>
      </c>
      <c r="Y71" s="18">
        <f>$O$5-$C$5</f>
        <v>0</v>
      </c>
    </row>
    <row r="72" spans="1:29" ht="19.5" thickBot="1">
      <c r="A72" s="51" t="s">
        <v>85</v>
      </c>
      <c r="B72" s="52"/>
      <c r="C72" s="52"/>
      <c r="D72" s="52" t="s">
        <v>86</v>
      </c>
      <c r="E72" s="52"/>
      <c r="F72" s="52"/>
      <c r="G72" s="52" t="s">
        <v>87</v>
      </c>
      <c r="H72" s="52"/>
      <c r="I72" s="52"/>
      <c r="J72" s="52" t="s">
        <v>88</v>
      </c>
      <c r="K72" s="52"/>
      <c r="L72" s="52"/>
      <c r="M72" s="53"/>
      <c r="O72" s="36" t="s">
        <v>108</v>
      </c>
      <c r="P72" s="36">
        <f>ABS(W68*W69+X68*X69+Y68*Y69)/(SQRT(W68^2+X68^2+Y68^2))*(SQRT(W69^2+X69^2+Y69^2))</f>
        <v>0</v>
      </c>
      <c r="Q72" s="36">
        <f t="shared" ref="Q72:Q80" si="3">ACOS(P72)</f>
        <v>1.5707963267948966</v>
      </c>
      <c r="R72" s="36">
        <f t="shared" ref="R72:R80" si="4">DEGREES(Q72)</f>
        <v>90</v>
      </c>
      <c r="T72" s="21" t="s">
        <v>35</v>
      </c>
      <c r="U72" s="34"/>
      <c r="V72" s="34"/>
      <c r="W72" s="18">
        <f>$M$5-$E$5</f>
        <v>1</v>
      </c>
      <c r="X72" s="18">
        <f>$N$5-$F$5</f>
        <v>1</v>
      </c>
      <c r="Y72" s="18">
        <f>$O$5-$G$5</f>
        <v>0</v>
      </c>
      <c r="AA72" s="92" t="s">
        <v>2</v>
      </c>
      <c r="AB72" s="93"/>
      <c r="AC72" s="94"/>
    </row>
    <row r="73" spans="1:29" ht="24" thickBot="1">
      <c r="A73" s="46" t="s">
        <v>89</v>
      </c>
      <c r="B73" s="32">
        <f>B70*C70</f>
        <v>1.4142135623730951</v>
      </c>
      <c r="C73" s="52"/>
      <c r="D73" s="32" t="s">
        <v>89</v>
      </c>
      <c r="E73" s="32">
        <f>D70*E70</f>
        <v>0</v>
      </c>
      <c r="F73" s="52"/>
      <c r="G73" s="32" t="s">
        <v>90</v>
      </c>
      <c r="H73" s="32">
        <f>G70*C70</f>
        <v>0</v>
      </c>
      <c r="I73" s="52"/>
      <c r="J73" s="32" t="s">
        <v>90</v>
      </c>
      <c r="K73" s="32">
        <f>D70*H70</f>
        <v>0</v>
      </c>
      <c r="L73" s="52"/>
      <c r="M73" s="53"/>
      <c r="O73" s="36" t="s">
        <v>112</v>
      </c>
      <c r="P73" s="36">
        <f>ABS(W69*W73+X69*X73+Y69*Y73)/(SQRT(W69^2+X69^2+Y69^20))*(SQRT(W73^2+X73^2+Y73^2))</f>
        <v>0</v>
      </c>
      <c r="Q73" s="36">
        <f t="shared" si="3"/>
        <v>1.5707963267948966</v>
      </c>
      <c r="R73" s="36">
        <f t="shared" si="4"/>
        <v>90</v>
      </c>
      <c r="T73" s="21" t="s">
        <v>36</v>
      </c>
      <c r="U73" s="34"/>
      <c r="V73" s="34"/>
      <c r="W73" s="18">
        <f>$M$5-$I$5</f>
        <v>1</v>
      </c>
      <c r="X73" s="18">
        <f>$N$5-$J$5</f>
        <v>0</v>
      </c>
      <c r="Y73" s="18">
        <f>$O$5-$K$5</f>
        <v>0</v>
      </c>
      <c r="AA73" s="3" t="s">
        <v>9</v>
      </c>
      <c r="AB73" s="6" t="s">
        <v>10</v>
      </c>
      <c r="AC73" s="7" t="s">
        <v>11</v>
      </c>
    </row>
    <row r="74" spans="1:29" ht="19.5" thickBot="1">
      <c r="A74" s="51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3"/>
      <c r="O74" s="36" t="s">
        <v>113</v>
      </c>
      <c r="P74" s="36">
        <f>ABS(W71*W73+X71*X73+Y71*Y73)/(SQRT(W71^2+X71^2+Y71^2))*(SQRT(W73^2+X73^2+Y73^2))</f>
        <v>0</v>
      </c>
      <c r="Q74" s="36">
        <f t="shared" si="3"/>
        <v>1.5707963267948966</v>
      </c>
      <c r="R74" s="36">
        <f t="shared" si="4"/>
        <v>90</v>
      </c>
      <c r="T74" s="21" t="s">
        <v>37</v>
      </c>
      <c r="U74" s="17"/>
      <c r="V74" s="17"/>
      <c r="W74" s="35">
        <f>$Q$5-$A$5</f>
        <v>-0.5</v>
      </c>
      <c r="X74" s="35">
        <f>$R$5-$B$5</f>
        <v>0.5</v>
      </c>
      <c r="Y74" s="35">
        <f>$S$5-$C$5</f>
        <v>1.4142135623730951</v>
      </c>
      <c r="AA74" s="8">
        <f>E5</f>
        <v>0</v>
      </c>
      <c r="AB74" s="9">
        <f>F5</f>
        <v>0</v>
      </c>
      <c r="AC74" s="10">
        <f>G5</f>
        <v>0</v>
      </c>
    </row>
    <row r="75" spans="1:29">
      <c r="A75" s="51" t="s">
        <v>91</v>
      </c>
      <c r="B75" s="52"/>
      <c r="C75" s="52"/>
      <c r="D75" s="52"/>
      <c r="E75" s="52" t="s">
        <v>92</v>
      </c>
      <c r="F75" s="52"/>
      <c r="G75" s="52"/>
      <c r="H75" s="52"/>
      <c r="I75" s="52"/>
      <c r="J75" s="52"/>
      <c r="K75" s="52"/>
      <c r="L75" s="52"/>
      <c r="M75" s="53"/>
      <c r="O75" s="36" t="s">
        <v>114</v>
      </c>
      <c r="P75" s="36">
        <f>ABS(W68*W71+X68*X71+Y68*Y71)/(SQRT(W68^2+X68^2+Y68^2))*(SQRT(W71^2+X71^2+Y71^2))</f>
        <v>0</v>
      </c>
      <c r="Q75" s="36">
        <f t="shared" si="3"/>
        <v>1.5707963267948966</v>
      </c>
      <c r="R75" s="36">
        <f t="shared" si="4"/>
        <v>90</v>
      </c>
      <c r="T75" s="21" t="s">
        <v>39</v>
      </c>
      <c r="U75" s="34"/>
      <c r="V75" s="34"/>
      <c r="W75" s="35">
        <f>$Q$5-$E$5</f>
        <v>0.5</v>
      </c>
      <c r="X75" s="35">
        <f>$R$5-$F$5</f>
        <v>0.5</v>
      </c>
      <c r="Y75" s="35">
        <f>$S$5-$G$5</f>
        <v>1.4142135623730951</v>
      </c>
    </row>
    <row r="76" spans="1:29" ht="15.75" thickBot="1">
      <c r="A76" s="46" t="s">
        <v>93</v>
      </c>
      <c r="B76" s="32">
        <f>G70*E70</f>
        <v>0</v>
      </c>
      <c r="C76" s="52"/>
      <c r="D76" s="52"/>
      <c r="E76" s="32" t="s">
        <v>93</v>
      </c>
      <c r="F76" s="32">
        <f>B70*H70</f>
        <v>-0.5</v>
      </c>
      <c r="G76" s="52"/>
      <c r="H76" s="52"/>
      <c r="I76" s="52"/>
      <c r="J76" s="52"/>
      <c r="K76" s="52"/>
      <c r="L76" s="52"/>
      <c r="M76" s="53"/>
      <c r="O76" s="36" t="s">
        <v>115</v>
      </c>
      <c r="P76" s="36">
        <f>ABS(W70*W72+X70*X72+Y70*Y72)/(SQRT(W70^2+X70^2+Y70^2))*(SQRT(W72^2+X72^2+Y72^2))</f>
        <v>0</v>
      </c>
      <c r="Q76" s="36">
        <f t="shared" si="3"/>
        <v>1.5707963267948966</v>
      </c>
      <c r="R76" s="36">
        <f t="shared" si="4"/>
        <v>90</v>
      </c>
      <c r="T76" s="21" t="s">
        <v>38</v>
      </c>
      <c r="U76" s="17"/>
      <c r="V76" s="17"/>
      <c r="W76" s="35">
        <f>$Q$5-$I$5</f>
        <v>0.5</v>
      </c>
      <c r="X76" s="35">
        <f>$R$5-$J$5</f>
        <v>-0.5</v>
      </c>
      <c r="Y76" s="35">
        <f>$S$5-$K$5</f>
        <v>1.4142135623730951</v>
      </c>
    </row>
    <row r="77" spans="1:29" ht="19.5" thickBot="1">
      <c r="A77" s="4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8"/>
      <c r="O77" s="36" t="s">
        <v>116</v>
      </c>
      <c r="P77" s="36">
        <f>ABS(W74*W75+X74*X75+Y74*Y75)/(G15*G16)</f>
        <v>0.8</v>
      </c>
      <c r="Q77" s="36">
        <f t="shared" si="3"/>
        <v>0.64350110879328426</v>
      </c>
      <c r="R77" s="36">
        <f t="shared" si="4"/>
        <v>36.869897645844013</v>
      </c>
      <c r="T77" s="21" t="s">
        <v>40</v>
      </c>
      <c r="U77" s="17"/>
      <c r="V77" s="17"/>
      <c r="W77" s="35">
        <f>$Q$5-$M$5</f>
        <v>-0.5</v>
      </c>
      <c r="X77" s="35">
        <f>$R$5-$N$5</f>
        <v>-0.5</v>
      </c>
      <c r="Y77" s="35">
        <f>$S$5-$O$5</f>
        <v>1.4142135623730951</v>
      </c>
      <c r="AA77" s="92" t="s">
        <v>173</v>
      </c>
      <c r="AB77" s="93"/>
      <c r="AC77" s="94"/>
    </row>
    <row r="78" spans="1:29" ht="24" thickBot="1">
      <c r="A78" s="89" t="s">
        <v>138</v>
      </c>
      <c r="B78" s="90"/>
      <c r="C78" s="90"/>
      <c r="D78" s="90"/>
      <c r="E78" s="90"/>
      <c r="F78" s="90"/>
      <c r="G78" s="90"/>
      <c r="H78" s="90"/>
      <c r="I78" s="90"/>
      <c r="J78" s="47"/>
      <c r="K78" s="47"/>
      <c r="L78" s="47"/>
      <c r="M78" s="48"/>
      <c r="O78" s="36" t="s">
        <v>117</v>
      </c>
      <c r="P78" s="36">
        <f>ABS(W75*W76+X75*X76+Y75*Y76)/(G16*G17)</f>
        <v>0.8</v>
      </c>
      <c r="Q78" s="36">
        <f t="shared" si="3"/>
        <v>0.64350110879328426</v>
      </c>
      <c r="R78" s="36">
        <f t="shared" si="4"/>
        <v>36.869897645844013</v>
      </c>
      <c r="AA78" s="3" t="s">
        <v>175</v>
      </c>
      <c r="AB78" s="6" t="s">
        <v>176</v>
      </c>
      <c r="AC78" s="7" t="s">
        <v>177</v>
      </c>
    </row>
    <row r="79" spans="1:29" ht="19.5" thickBot="1">
      <c r="A79" s="54" t="s">
        <v>23</v>
      </c>
      <c r="B79" s="43" t="s">
        <v>94</v>
      </c>
      <c r="C79" s="33">
        <f>B73</f>
        <v>1.4142135623730951</v>
      </c>
      <c r="D79" s="33">
        <f>E73</f>
        <v>0</v>
      </c>
      <c r="E79" s="33" t="s">
        <v>24</v>
      </c>
      <c r="F79" s="33" t="s">
        <v>95</v>
      </c>
      <c r="G79" s="33">
        <f>H73</f>
        <v>0</v>
      </c>
      <c r="H79" s="33">
        <f>K73</f>
        <v>0</v>
      </c>
      <c r="I79" s="33" t="s">
        <v>25</v>
      </c>
      <c r="J79" s="33" t="s">
        <v>96</v>
      </c>
      <c r="K79" s="33">
        <f>B76</f>
        <v>0</v>
      </c>
      <c r="L79" s="33">
        <f>F76</f>
        <v>-0.5</v>
      </c>
      <c r="M79" s="55"/>
      <c r="O79" s="36" t="s">
        <v>118</v>
      </c>
      <c r="P79" s="36">
        <f>ABS(W76*W77+X76*X77+Y76*Y77)/(G17*G18)</f>
        <v>0.8</v>
      </c>
      <c r="Q79" s="36">
        <f t="shared" si="3"/>
        <v>0.64350110879328426</v>
      </c>
      <c r="R79" s="36">
        <f t="shared" si="4"/>
        <v>36.869897645844013</v>
      </c>
      <c r="T79" s="21" t="s">
        <v>174</v>
      </c>
      <c r="U79" s="17"/>
      <c r="V79" s="17"/>
      <c r="W79" s="35">
        <f>AA79-AA74</f>
        <v>0.75</v>
      </c>
      <c r="X79" s="35">
        <f>AB79-AB74</f>
        <v>0.25</v>
      </c>
      <c r="Y79" s="35">
        <f>AC79-AC74</f>
        <v>0.70710678118654757</v>
      </c>
      <c r="AA79" s="8">
        <f>U5</f>
        <v>0.75</v>
      </c>
      <c r="AB79" s="9">
        <f>V5</f>
        <v>0.25</v>
      </c>
      <c r="AC79" s="10">
        <f>W5</f>
        <v>0.70710678118654757</v>
      </c>
    </row>
    <row r="80" spans="1:29">
      <c r="A80" s="54">
        <f>C79-D79</f>
        <v>1.4142135623730951</v>
      </c>
      <c r="B80" s="33">
        <f>-(A67*C79-A67*D79)</f>
        <v>-1.4142135623730951</v>
      </c>
      <c r="C80" s="33"/>
      <c r="D80" s="33"/>
      <c r="E80" s="33">
        <f>K73-H73</f>
        <v>0</v>
      </c>
      <c r="F80" s="33">
        <f>K73*-(B67)-H73*(-B67)</f>
        <v>0</v>
      </c>
      <c r="G80" s="33"/>
      <c r="H80" s="33"/>
      <c r="I80" s="33">
        <f>K79-L79</f>
        <v>0.5</v>
      </c>
      <c r="J80" s="33">
        <f>-C67*K79-(-C67)*L79</f>
        <v>0</v>
      </c>
      <c r="K80" s="33"/>
      <c r="L80" s="33"/>
      <c r="M80" s="55"/>
      <c r="O80" s="36" t="s">
        <v>119</v>
      </c>
      <c r="P80" s="36">
        <f>ABS(W74*W77+X74*X77+Y74*Y77)/(G15*G18)</f>
        <v>0.8</v>
      </c>
      <c r="Q80" s="36">
        <f t="shared" si="3"/>
        <v>0.64350110879328426</v>
      </c>
      <c r="R80" s="36">
        <f t="shared" si="4"/>
        <v>36.869897645844013</v>
      </c>
      <c r="W80" s="61" t="s">
        <v>109</v>
      </c>
      <c r="X80" s="61" t="s">
        <v>110</v>
      </c>
      <c r="Y80" s="61" t="s">
        <v>111</v>
      </c>
    </row>
    <row r="81" spans="1:26">
      <c r="A81" s="4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8"/>
      <c r="O81" s="25"/>
      <c r="P81" s="25"/>
      <c r="Q81" s="25"/>
      <c r="R81" s="25"/>
      <c r="T81" s="21" t="s">
        <v>179</v>
      </c>
      <c r="U81">
        <f>SQRT(W79^2+X79^2+Y79^2)</f>
        <v>1.0606601717798212</v>
      </c>
      <c r="V81" s="83" t="s">
        <v>178</v>
      </c>
      <c r="W81" s="83">
        <f>ABS(W79*W77+X79*X77+Y79*Y77)/(U81*G18)</f>
        <v>0.29814239699997214</v>
      </c>
      <c r="X81" s="83">
        <f t="shared" ref="X81" si="5">ACOS(W81)</f>
        <v>1.2680503751718919</v>
      </c>
      <c r="Y81" s="83">
        <f t="shared" ref="Y81" si="6">DEGREES(X81)</f>
        <v>72.653934707330038</v>
      </c>
    </row>
    <row r="82" spans="1:26" ht="15.75" thickBot="1">
      <c r="A82" s="56"/>
      <c r="B82" s="57">
        <f>$A$80</f>
        <v>1.4142135623730951</v>
      </c>
      <c r="C82" s="57" t="s">
        <v>23</v>
      </c>
      <c r="D82" s="58" t="s">
        <v>97</v>
      </c>
      <c r="E82" s="57">
        <f>$E$80</f>
        <v>0</v>
      </c>
      <c r="F82" s="57" t="s">
        <v>24</v>
      </c>
      <c r="G82" s="58" t="s">
        <v>97</v>
      </c>
      <c r="H82" s="57">
        <f>$I$80</f>
        <v>0.5</v>
      </c>
      <c r="I82" s="57" t="s">
        <v>25</v>
      </c>
      <c r="J82" s="58" t="s">
        <v>97</v>
      </c>
      <c r="K82" s="57">
        <f>$B$80+$F$80+$J$80</f>
        <v>-1.4142135623730951</v>
      </c>
      <c r="L82" s="58" t="s">
        <v>98</v>
      </c>
      <c r="M82" s="59">
        <v>0</v>
      </c>
      <c r="O82" s="25"/>
      <c r="P82" s="25"/>
      <c r="Q82" s="25"/>
      <c r="R82" s="25"/>
      <c r="W82" t="s">
        <v>180</v>
      </c>
      <c r="X82">
        <f>TAN(X81)</f>
        <v>3.2015621187164207</v>
      </c>
    </row>
    <row r="83" spans="1:26">
      <c r="O83" s="25"/>
      <c r="P83" s="25"/>
      <c r="Q83" s="25"/>
      <c r="R83" s="25"/>
      <c r="W83" t="s">
        <v>181</v>
      </c>
      <c r="X83">
        <f>X82*X82</f>
        <v>10.249999999999977</v>
      </c>
    </row>
    <row r="84" spans="1:26" ht="17.25">
      <c r="A84" s="38"/>
      <c r="E84" s="101" t="s">
        <v>121</v>
      </c>
      <c r="F84" s="101"/>
      <c r="G84" s="101"/>
      <c r="H84" s="101"/>
      <c r="I84" s="101"/>
      <c r="O84" s="101" t="s">
        <v>141</v>
      </c>
      <c r="P84" s="101"/>
      <c r="Q84" s="101"/>
      <c r="R84" s="101"/>
      <c r="S84" s="101"/>
      <c r="T84" s="101"/>
      <c r="U84" s="101"/>
      <c r="W84" s="66" t="s">
        <v>162</v>
      </c>
    </row>
    <row r="85" spans="1:26">
      <c r="E85" s="25"/>
      <c r="F85" s="63" t="s">
        <v>109</v>
      </c>
      <c r="G85" s="63" t="s">
        <v>110</v>
      </c>
      <c r="H85" s="63" t="s">
        <v>111</v>
      </c>
      <c r="J85" s="62" t="s">
        <v>130</v>
      </c>
      <c r="K85" s="62" t="s">
        <v>131</v>
      </c>
      <c r="L85" s="62" t="s">
        <v>132</v>
      </c>
      <c r="M85" s="62" t="s">
        <v>133</v>
      </c>
      <c r="O85" s="25"/>
      <c r="P85" s="63" t="s">
        <v>142</v>
      </c>
      <c r="Q85" s="63" t="s">
        <v>110</v>
      </c>
      <c r="R85" s="63" t="s">
        <v>111</v>
      </c>
      <c r="S85" s="105" t="s">
        <v>147</v>
      </c>
      <c r="T85" s="106"/>
      <c r="U85" s="106"/>
    </row>
    <row r="86" spans="1:26">
      <c r="E86" s="36" t="s">
        <v>122</v>
      </c>
      <c r="F86" s="36">
        <f>ABS(K86*K87+L86*L87+M86*M87)/((SQRT(K86^2+L86^2+M86^2))*(SQRT(K87^2+L87^2+M87^2)))</f>
        <v>0.33333333333333326</v>
      </c>
      <c r="G86" s="36">
        <f t="shared" ref="G86:G93" si="7">ACOS(F86)</f>
        <v>1.2309594173407747</v>
      </c>
      <c r="H86" s="36">
        <f t="shared" ref="H86:H93" si="8">DEGREES(G86)</f>
        <v>70.528779365509308</v>
      </c>
      <c r="J86" s="36" t="s">
        <v>134</v>
      </c>
      <c r="K86" s="35">
        <f>B44</f>
        <v>0</v>
      </c>
      <c r="L86" s="35">
        <f>E44</f>
        <v>0</v>
      </c>
      <c r="M86" s="35">
        <f>H44</f>
        <v>-1</v>
      </c>
      <c r="O86" s="60" t="s">
        <v>143</v>
      </c>
      <c r="P86" s="60">
        <f>S5/G15</f>
        <v>0.89442719099991586</v>
      </c>
      <c r="Q86" s="60">
        <f>ASIN(P86)</f>
        <v>1.1071487177940904</v>
      </c>
      <c r="R86" s="60">
        <f>DEGREES(Q86)</f>
        <v>63.43494882292201</v>
      </c>
      <c r="S86" s="105" t="s">
        <v>148</v>
      </c>
      <c r="T86" s="106"/>
      <c r="U86" s="106"/>
    </row>
    <row r="87" spans="1:26">
      <c r="E87" s="36" t="s">
        <v>123</v>
      </c>
      <c r="F87" s="36">
        <f>ABS(K86*K88+L86*L88+M86*M88)/(SQRT(K86^2+L86^2+M86^2)*(SQRT(K88^2+L88^2+M88^2)))</f>
        <v>0.33333333333333326</v>
      </c>
      <c r="G87" s="36">
        <f t="shared" si="7"/>
        <v>1.2309594173407747</v>
      </c>
      <c r="H87" s="36">
        <f t="shared" si="8"/>
        <v>70.528779365509308</v>
      </c>
      <c r="J87" s="36" t="s">
        <v>135</v>
      </c>
      <c r="K87" s="35">
        <f>P46</f>
        <v>0</v>
      </c>
      <c r="L87" s="35">
        <f>S46</f>
        <v>1.4142135623730951</v>
      </c>
      <c r="M87" s="35">
        <f>V46</f>
        <v>-0.5</v>
      </c>
      <c r="O87" s="60" t="s">
        <v>144</v>
      </c>
      <c r="P87" s="60">
        <f>S5/G16</f>
        <v>0.89442719099991586</v>
      </c>
      <c r="Q87" s="60">
        <f t="shared" ref="Q87:Q89" si="9">ASIN(P87)</f>
        <v>1.1071487177940904</v>
      </c>
      <c r="R87" s="60">
        <f t="shared" ref="R87:R89" si="10">DEGREES(Q87)</f>
        <v>63.43494882292201</v>
      </c>
    </row>
    <row r="88" spans="1:26">
      <c r="E88" s="36" t="s">
        <v>124</v>
      </c>
      <c r="F88" s="36">
        <f>ABS(K86*K89+L86*L89+M86*M89)/((SQRT(K86^2+L86^2+M86^2))*(SQRT(K89^2+L89^2+M89^2)))</f>
        <v>0.33333333333333326</v>
      </c>
      <c r="G88" s="36">
        <f t="shared" si="7"/>
        <v>1.2309594173407747</v>
      </c>
      <c r="H88" s="36">
        <f t="shared" si="8"/>
        <v>70.528779365509308</v>
      </c>
      <c r="J88" s="36" t="s">
        <v>68</v>
      </c>
      <c r="K88" s="35">
        <f>B63</f>
        <v>1.4142135623730951</v>
      </c>
      <c r="L88" s="35">
        <f>E63</f>
        <v>0</v>
      </c>
      <c r="M88" s="35">
        <f>H63</f>
        <v>-0.5</v>
      </c>
      <c r="O88" s="60" t="s">
        <v>145</v>
      </c>
      <c r="P88" s="60">
        <f>S5/G17</f>
        <v>0.89442719099991586</v>
      </c>
      <c r="Q88" s="60">
        <f t="shared" si="9"/>
        <v>1.1071487177940904</v>
      </c>
      <c r="R88" s="60">
        <f t="shared" si="10"/>
        <v>63.43494882292201</v>
      </c>
      <c r="T88" s="63" t="s">
        <v>142</v>
      </c>
      <c r="U88" s="63" t="s">
        <v>110</v>
      </c>
      <c r="V88" s="63" t="s">
        <v>111</v>
      </c>
      <c r="X88" s="64" t="s">
        <v>23</v>
      </c>
      <c r="Y88" s="64" t="s">
        <v>24</v>
      </c>
      <c r="Z88" s="64" t="s">
        <v>25</v>
      </c>
    </row>
    <row r="89" spans="1:26">
      <c r="E89" s="36" t="s">
        <v>125</v>
      </c>
      <c r="F89" s="36">
        <f>ABS(K86*K90+L86*L90+M86*M90)/((SQRT(K86^2+L86^2+M86^2)*(SQRT(K90^2+L90^2+M90^2))))</f>
        <v>0.33333333333333326</v>
      </c>
      <c r="G89" s="60">
        <f t="shared" si="7"/>
        <v>1.2309594173407747</v>
      </c>
      <c r="H89" s="60">
        <f t="shared" si="8"/>
        <v>70.528779365509308</v>
      </c>
      <c r="J89" s="36" t="s">
        <v>69</v>
      </c>
      <c r="K89" s="35">
        <f>P65</f>
        <v>0</v>
      </c>
      <c r="L89" s="35">
        <f>S65</f>
        <v>-1.4142135623730951</v>
      </c>
      <c r="M89" s="35">
        <f>V65</f>
        <v>-0.5</v>
      </c>
      <c r="O89" s="60" t="s">
        <v>146</v>
      </c>
      <c r="P89" s="60">
        <f>S5/G18</f>
        <v>0.89442719099991586</v>
      </c>
      <c r="Q89" s="60">
        <f t="shared" si="9"/>
        <v>1.1071487177940904</v>
      </c>
      <c r="R89" s="60">
        <f t="shared" si="10"/>
        <v>63.43494882292201</v>
      </c>
      <c r="T89" s="64">
        <f>ABS(X89*$X$93+Y89*$Y$93+Z89*$Z$93)/((SQRT(X89^2+Y89^2+Z89^2))*(SQRT($X$93^2+$Y$93^2+$Z$93^2)))</f>
        <v>0.89442719099991586</v>
      </c>
      <c r="U89" s="64">
        <f t="shared" ref="U89:U92" si="11">ASIN(T89)</f>
        <v>1.1071487177940904</v>
      </c>
      <c r="V89" s="64">
        <f t="shared" ref="V89:V92" si="12">DEGREES(U89)</f>
        <v>63.43494882292201</v>
      </c>
      <c r="W89" s="69" t="s">
        <v>143</v>
      </c>
      <c r="X89" s="64">
        <f>D15</f>
        <v>-0.5</v>
      </c>
      <c r="Y89" s="64">
        <f>E15</f>
        <v>0.5</v>
      </c>
      <c r="Z89" s="64">
        <f>F15</f>
        <v>1.4142135623730951</v>
      </c>
    </row>
    <row r="90" spans="1:26">
      <c r="E90" s="36" t="s">
        <v>126</v>
      </c>
      <c r="F90" s="36">
        <f>ABS(K87*K88+L87*L88+M87*M88)/((SQRT(K87^2+L87^2+M87^2)*(SQRT(K88^2+L88^2+M88^2))))</f>
        <v>0.11111111111111106</v>
      </c>
      <c r="G90" s="60">
        <f t="shared" si="7"/>
        <v>1.4594553124539327</v>
      </c>
      <c r="H90" s="60">
        <f t="shared" si="8"/>
        <v>83.620629791557192</v>
      </c>
      <c r="J90" s="36" t="s">
        <v>136</v>
      </c>
      <c r="K90" s="35">
        <f>B82</f>
        <v>1.4142135623730951</v>
      </c>
      <c r="L90" s="35">
        <f>E82</f>
        <v>0</v>
      </c>
      <c r="M90" s="35">
        <f>H82</f>
        <v>0.5</v>
      </c>
      <c r="T90" s="64">
        <f t="shared" ref="T90:T92" si="13">ABS(X90*$X$93+Y90*$Y$93+Z90*$Z$93)/((SQRT(X90^2+Y90^2+Z90^2))*(SQRT($X$93^2+$Y$93^2+$Z$93^2)))</f>
        <v>0.89442719099991586</v>
      </c>
      <c r="U90" s="64">
        <f t="shared" si="11"/>
        <v>1.1071487177940904</v>
      </c>
      <c r="V90" s="64">
        <f t="shared" si="12"/>
        <v>63.43494882292201</v>
      </c>
      <c r="W90" s="69" t="s">
        <v>144</v>
      </c>
      <c r="X90" s="64">
        <f t="shared" ref="X90:Z90" si="14">D16</f>
        <v>0.5</v>
      </c>
      <c r="Y90" s="64">
        <f t="shared" si="14"/>
        <v>0.5</v>
      </c>
      <c r="Z90" s="64">
        <f t="shared" si="14"/>
        <v>1.4142135623730951</v>
      </c>
    </row>
    <row r="91" spans="1:26" ht="17.25">
      <c r="E91" s="36" t="s">
        <v>127</v>
      </c>
      <c r="F91" s="36">
        <f>ABS(K88*K89+L88*L89+M88*M89)/((SQRT(K88^2+L88^2+M88^2)*(SQRT(K89^2+L89^2+M89^2))))</f>
        <v>0.11111111111111106</v>
      </c>
      <c r="G91" s="60">
        <f t="shared" si="7"/>
        <v>1.4594553124539327</v>
      </c>
      <c r="H91" s="60">
        <f t="shared" si="8"/>
        <v>83.620629791557192</v>
      </c>
      <c r="R91" s="71"/>
      <c r="S91" s="71"/>
      <c r="T91" s="64">
        <f t="shared" si="13"/>
        <v>0.89442719099991586</v>
      </c>
      <c r="U91" s="64">
        <f t="shared" si="11"/>
        <v>1.1071487177940904</v>
      </c>
      <c r="V91" s="64">
        <f t="shared" si="12"/>
        <v>63.43494882292201</v>
      </c>
      <c r="W91" s="69" t="s">
        <v>145</v>
      </c>
      <c r="X91" s="64">
        <f t="shared" ref="X91:Z91" si="15">D17</f>
        <v>0.5</v>
      </c>
      <c r="Y91" s="64">
        <f t="shared" si="15"/>
        <v>-0.5</v>
      </c>
      <c r="Z91" s="64">
        <f t="shared" si="15"/>
        <v>1.4142135623730951</v>
      </c>
    </row>
    <row r="92" spans="1:26" ht="18">
      <c r="E92" s="36" t="s">
        <v>128</v>
      </c>
      <c r="F92" s="36">
        <f>ABS(K89*K90+L89*L90+M89*M90)/((SQRT(K89^2+L89^2+M89^2)*(SQRT(K90^2+L90^2+M90^2))))</f>
        <v>0.11111111111111106</v>
      </c>
      <c r="G92" s="60">
        <f t="shared" si="7"/>
        <v>1.4594553124539327</v>
      </c>
      <c r="H92" s="60">
        <f t="shared" si="8"/>
        <v>83.620629791557192</v>
      </c>
      <c r="J92" s="71" t="s">
        <v>163</v>
      </c>
      <c r="K92" s="71"/>
      <c r="L92" s="71"/>
      <c r="M92" s="107" t="s">
        <v>164</v>
      </c>
      <c r="N92" s="107"/>
      <c r="O92" s="107"/>
      <c r="P92" s="107"/>
      <c r="T92" s="64">
        <f t="shared" si="13"/>
        <v>0.89442719099991586</v>
      </c>
      <c r="U92" s="64">
        <f t="shared" si="11"/>
        <v>1.1071487177940904</v>
      </c>
      <c r="V92" s="64">
        <f t="shared" si="12"/>
        <v>63.43494882292201</v>
      </c>
      <c r="W92" s="69" t="s">
        <v>146</v>
      </c>
      <c r="X92" s="64">
        <f t="shared" ref="X92:Z92" si="16">D18</f>
        <v>-0.5</v>
      </c>
      <c r="Y92" s="64">
        <f t="shared" si="16"/>
        <v>-0.5</v>
      </c>
      <c r="Z92" s="64">
        <f t="shared" si="16"/>
        <v>1.4142135623730951</v>
      </c>
    </row>
    <row r="93" spans="1:26">
      <c r="E93" s="36" t="s">
        <v>129</v>
      </c>
      <c r="F93" s="36">
        <f>ABS(K87*K90+L87*L90+M87*M90)/((SQRT(K87^2+L87^2+M87^2)*(SQRT(K90^2+L90^2+M90^2))))</f>
        <v>0.11111111111111106</v>
      </c>
      <c r="G93" s="60">
        <f t="shared" si="7"/>
        <v>1.4594553124539327</v>
      </c>
      <c r="H93" s="60">
        <f t="shared" si="8"/>
        <v>83.620629791557192</v>
      </c>
      <c r="T93" s="72"/>
      <c r="U93" s="72"/>
      <c r="V93" s="72"/>
      <c r="W93" s="70" t="s">
        <v>134</v>
      </c>
      <c r="X93" s="70">
        <f>B44</f>
        <v>0</v>
      </c>
      <c r="Y93" s="70">
        <f>E44</f>
        <v>0</v>
      </c>
      <c r="Z93" s="70">
        <f>H44</f>
        <v>-1</v>
      </c>
    </row>
    <row r="94" spans="1:26" ht="16.5" thickBot="1">
      <c r="E94" s="73" t="s">
        <v>170</v>
      </c>
      <c r="F94" s="73">
        <f>ABS(K90*K88+L90*L88+M90*M88)/((SQRT(K90^2+L90^2+M90^2)*(SQRT(K88^2+L88^2+M88^2))))</f>
        <v>0.77777777777777768</v>
      </c>
      <c r="G94" s="73">
        <f t="shared" ref="G94" si="17">ACOS(F94)</f>
        <v>0.67967381890824385</v>
      </c>
      <c r="H94" s="73">
        <f t="shared" ref="H94" si="18">DEGREES(G94)</f>
        <v>38.942441268981383</v>
      </c>
      <c r="Q94" s="65"/>
      <c r="R94" s="65"/>
    </row>
    <row r="95" spans="1:26" ht="18.75">
      <c r="I95" s="71"/>
      <c r="J95" s="71"/>
      <c r="K95" s="71"/>
      <c r="M95" s="74" t="s">
        <v>165</v>
      </c>
      <c r="N95" s="75">
        <f>-A5</f>
        <v>-1</v>
      </c>
      <c r="O95" s="76" t="s">
        <v>166</v>
      </c>
      <c r="P95" s="75">
        <f>-B5</f>
        <v>0</v>
      </c>
      <c r="Q95" s="65"/>
      <c r="R95" s="65"/>
    </row>
    <row r="96" spans="1:26" ht="19.5" thickBot="1">
      <c r="M96" s="77"/>
      <c r="N96" s="78">
        <f>E5-A5</f>
        <v>-1</v>
      </c>
      <c r="O96" s="77"/>
      <c r="P96" s="78">
        <f>F5-B5</f>
        <v>0</v>
      </c>
      <c r="Q96" s="65"/>
      <c r="R96" s="65"/>
    </row>
    <row r="97" spans="1:16" ht="19.5" thickBot="1">
      <c r="F97" s="71" t="s">
        <v>171</v>
      </c>
      <c r="G97" s="71"/>
      <c r="H97" s="71"/>
      <c r="M97" s="79"/>
      <c r="N97" s="79"/>
      <c r="O97" s="79"/>
      <c r="P97" s="79"/>
    </row>
    <row r="98" spans="1:16" ht="18.75">
      <c r="M98" s="41" t="s">
        <v>167</v>
      </c>
      <c r="O98" s="80" t="s">
        <v>168</v>
      </c>
      <c r="P98" s="81">
        <f>-C5</f>
        <v>0</v>
      </c>
    </row>
    <row r="99" spans="1:16" ht="19.5" thickBot="1">
      <c r="M99" s="41">
        <f>N96*P96*P99</f>
        <v>0</v>
      </c>
      <c r="O99" s="77"/>
      <c r="P99" s="82">
        <f>G5-C5</f>
        <v>0</v>
      </c>
    </row>
    <row r="100" spans="1:16">
      <c r="A100" s="68" t="s">
        <v>151</v>
      </c>
      <c r="B100" s="67"/>
      <c r="C100" s="67"/>
      <c r="D100" s="67"/>
      <c r="E100" s="67"/>
      <c r="F100" s="67"/>
      <c r="P100" t="s">
        <v>169</v>
      </c>
    </row>
    <row r="101" spans="1:16">
      <c r="A101" s="68" t="s">
        <v>152</v>
      </c>
      <c r="B101" s="67"/>
      <c r="C101" s="67"/>
      <c r="D101" s="67"/>
      <c r="E101" s="67"/>
      <c r="F101" s="67"/>
    </row>
    <row r="102" spans="1:16" ht="17.25">
      <c r="A102" s="68"/>
      <c r="B102" s="67"/>
      <c r="C102" s="67"/>
      <c r="D102" s="67"/>
      <c r="E102" s="67"/>
      <c r="F102" s="101" t="s">
        <v>172</v>
      </c>
      <c r="G102" s="101"/>
      <c r="H102" s="101"/>
    </row>
    <row r="103" spans="1:16">
      <c r="A103" s="68" t="s">
        <v>153</v>
      </c>
      <c r="B103" s="67"/>
      <c r="C103" s="68" t="s">
        <v>154</v>
      </c>
      <c r="D103" s="67"/>
      <c r="E103" s="67"/>
      <c r="F103" s="67"/>
    </row>
    <row r="104" spans="1:16">
      <c r="C104" s="67"/>
      <c r="D104" s="67"/>
      <c r="E104" s="67"/>
      <c r="F104" s="67"/>
    </row>
    <row r="105" spans="1:16">
      <c r="A105" s="68"/>
      <c r="B105" s="67"/>
      <c r="C105" s="67"/>
      <c r="D105" s="67"/>
      <c r="E105" s="67"/>
      <c r="F105" s="67"/>
    </row>
    <row r="106" spans="1:16">
      <c r="A106" s="68" t="s">
        <v>155</v>
      </c>
      <c r="B106" s="67"/>
      <c r="C106" s="67"/>
      <c r="D106" s="67"/>
      <c r="E106" s="67"/>
      <c r="F106" s="67"/>
    </row>
    <row r="107" spans="1:16">
      <c r="B107" s="67"/>
      <c r="C107" s="67"/>
      <c r="D107" s="67"/>
      <c r="E107" s="67"/>
      <c r="F107" s="67"/>
    </row>
    <row r="108" spans="1:16">
      <c r="A108" s="68" t="s">
        <v>156</v>
      </c>
    </row>
    <row r="109" spans="1:16">
      <c r="A109" s="68" t="s">
        <v>157</v>
      </c>
    </row>
    <row r="112" spans="1:16" ht="15.75">
      <c r="A112" s="38" t="s">
        <v>182</v>
      </c>
    </row>
    <row r="113" spans="1:6">
      <c r="A113" s="84" t="s">
        <v>183</v>
      </c>
      <c r="B113" s="85"/>
      <c r="C113" s="85"/>
      <c r="D113" s="85"/>
      <c r="E113" s="85"/>
      <c r="F113" s="85"/>
    </row>
    <row r="114" spans="1:6">
      <c r="A114" s="84" t="s">
        <v>184</v>
      </c>
      <c r="B114" s="85"/>
      <c r="C114" s="85"/>
      <c r="D114" s="85"/>
      <c r="E114" s="85"/>
      <c r="F114" s="85"/>
    </row>
    <row r="115" spans="1:6">
      <c r="A115" s="84" t="s">
        <v>185</v>
      </c>
      <c r="B115" s="85"/>
      <c r="C115" s="85"/>
      <c r="D115" s="85"/>
      <c r="E115" s="85"/>
      <c r="F115" s="85"/>
    </row>
  </sheetData>
  <mergeCells count="53">
    <mergeCell ref="AA77:AC77"/>
    <mergeCell ref="AA72:AC72"/>
    <mergeCell ref="S85:U85"/>
    <mergeCell ref="S86:U86"/>
    <mergeCell ref="F102:H102"/>
    <mergeCell ref="M92:P92"/>
    <mergeCell ref="O84:U84"/>
    <mergeCell ref="A78:I78"/>
    <mergeCell ref="E84:I84"/>
    <mergeCell ref="G17:I17"/>
    <mergeCell ref="G18:I18"/>
    <mergeCell ref="K17:P17"/>
    <mergeCell ref="O67:R67"/>
    <mergeCell ref="A22:G22"/>
    <mergeCell ref="H22:J22"/>
    <mergeCell ref="O48:Q48"/>
    <mergeCell ref="A27:C27"/>
    <mergeCell ref="E27:G27"/>
    <mergeCell ref="I27:K27"/>
    <mergeCell ref="A46:C46"/>
    <mergeCell ref="E46:G46"/>
    <mergeCell ref="I46:K46"/>
    <mergeCell ref="A40:I40"/>
    <mergeCell ref="D1:N1"/>
    <mergeCell ref="G15:I15"/>
    <mergeCell ref="G16:I16"/>
    <mergeCell ref="G8:I8"/>
    <mergeCell ref="G9:I9"/>
    <mergeCell ref="G10:I10"/>
    <mergeCell ref="G11:I11"/>
    <mergeCell ref="K7:N7"/>
    <mergeCell ref="G12:I12"/>
    <mergeCell ref="G13:I13"/>
    <mergeCell ref="G14:I14"/>
    <mergeCell ref="K16:O16"/>
    <mergeCell ref="A7:G7"/>
    <mergeCell ref="A3:C3"/>
    <mergeCell ref="E3:G3"/>
    <mergeCell ref="I3:K3"/>
    <mergeCell ref="W29:Y29"/>
    <mergeCell ref="O42:W42"/>
    <mergeCell ref="Q3:S3"/>
    <mergeCell ref="S29:U29"/>
    <mergeCell ref="U3:W3"/>
    <mergeCell ref="O29:Q29"/>
    <mergeCell ref="M3:O3"/>
    <mergeCell ref="S48:U48"/>
    <mergeCell ref="W48:Y48"/>
    <mergeCell ref="O61:W61"/>
    <mergeCell ref="A65:C65"/>
    <mergeCell ref="E65:G65"/>
    <mergeCell ref="I65:K65"/>
    <mergeCell ref="A59:I59"/>
  </mergeCells>
  <hyperlinks>
    <hyperlink ref="A25" r:id="rId1" location="ixzz3fcHOuHZy" display="http://www.kakprosto.ru/kak-92763-kak-sostavit-uravnenie-ploskosti - ixzz3fcHOuHZy"/>
  </hyperlinks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2015-07-15T14:38:55Z</dcterms:created>
  <dcterms:modified xsi:type="dcterms:W3CDTF">2015-08-05T20:17:36Z</dcterms:modified>
</cp:coreProperties>
</file>